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5bc5ab0a284d54f5/Desktop/"/>
    </mc:Choice>
  </mc:AlternateContent>
  <xr:revisionPtr revIDLastSave="0" documentId="8_{543C2F6C-9FE4-42A7-A13B-85D5C01D0005}" xr6:coauthVersionLast="47" xr6:coauthVersionMax="47" xr10:uidLastSave="{00000000-0000-0000-0000-000000000000}"/>
  <bookViews>
    <workbookView xWindow="-108" yWindow="-108" windowWidth="23256" windowHeight="12456" firstSheet="1" activeTab="15" xr2:uid="{00000000-000D-0000-FFFF-FFFF00000000}"/>
  </bookViews>
  <sheets>
    <sheet name="Instrukcija" sheetId="5" r:id="rId1"/>
    <sheet name="1" sheetId="14" r:id="rId2"/>
    <sheet name="2" sheetId="17" r:id="rId3"/>
    <sheet name="3" sheetId="6" r:id="rId4"/>
    <sheet name="4" sheetId="9" r:id="rId5"/>
    <sheet name="5" sheetId="23" r:id="rId6"/>
    <sheet name="6" sheetId="4" r:id="rId7"/>
    <sheet name="7" sheetId="18" r:id="rId8"/>
    <sheet name="8" sheetId="10" r:id="rId9"/>
    <sheet name="9" sheetId="12" r:id="rId10"/>
    <sheet name="10" sheetId="2" r:id="rId11"/>
    <sheet name="11" sheetId="22" r:id="rId12"/>
    <sheet name="12" sheetId="26" r:id="rId13"/>
    <sheet name="13" sheetId="33" r:id="rId14"/>
    <sheet name="14" sheetId="31" r:id="rId15"/>
    <sheet name="15" sheetId="13" r:id="rId16"/>
    <sheet name="16" sheetId="19" r:id="rId17"/>
    <sheet name="17" sheetId="25" r:id="rId18"/>
    <sheet name="18" sheetId="34" r:id="rId19"/>
    <sheet name="4.1" sheetId="38" r:id="rId20"/>
    <sheet name="10.1" sheetId="41" r:id="rId21"/>
    <sheet name="10.2" sheetId="43" r:id="rId22"/>
    <sheet name="11.1" sheetId="36" r:id="rId23"/>
    <sheet name="15.1" sheetId="42" r:id="rId24"/>
    <sheet name="Lapas1" sheetId="44" r:id="rId25"/>
    <sheet name="Sąrašai" sheetId="11" state="hidden" r:id="rId26"/>
  </sheets>
  <definedNames>
    <definedName name="_xlnm._FilterDatabase" localSheetId="10" hidden="1">'10'!$A$5:$Y$81</definedName>
    <definedName name="_xlnm._FilterDatabase" localSheetId="20" hidden="1">'10.1'!$A$5:$R$1543</definedName>
    <definedName name="_xlnm._FilterDatabase" localSheetId="11" hidden="1">'11'!$A$5:$W$246</definedName>
    <definedName name="_xlnm._FilterDatabase" localSheetId="22" hidden="1">'11.1'!$A$23:$X$25</definedName>
    <definedName name="_xlnm._FilterDatabase" localSheetId="13" hidden="1">'13'!$A$5:$W$22</definedName>
    <definedName name="_xlnm._FilterDatabase" localSheetId="14" hidden="1">'14'!$A$5:$G$166</definedName>
    <definedName name="_xlnm._FilterDatabase" localSheetId="2" hidden="1">'2'!$A$7:$Y$50</definedName>
    <definedName name="_xlnm._FilterDatabase" localSheetId="4" hidden="1">'4'!$A$7:$Z$21</definedName>
    <definedName name="_xlnm._FilterDatabase" localSheetId="19" hidden="1">'4.1'!$A$6:$E$343</definedName>
    <definedName name="_xlnm._FilterDatabase" localSheetId="0" hidden="1">Instrukcija!$A$23:$O$47</definedName>
    <definedName name="_xlnm.Print_Area" localSheetId="1">'1'!$A$1:$D$34</definedName>
    <definedName name="_xlnm.Print_Area" localSheetId="10">'10'!$A$1:$W$70</definedName>
    <definedName name="_xlnm.Print_Area" localSheetId="20">'10.1'!$A$1:$C$1543</definedName>
    <definedName name="_xlnm.Print_Area" localSheetId="11">'11'!$A$1:$W$246</definedName>
    <definedName name="_xlnm.Print_Area" localSheetId="22">'11.1'!$A$1:$X$50</definedName>
    <definedName name="_xlnm.Print_Area" localSheetId="12">'12'!$A$1:$E$111</definedName>
    <definedName name="_xlnm.Print_Area" localSheetId="13">'13'!$A$1:$W$18</definedName>
    <definedName name="_xlnm.Print_Area" localSheetId="14">'14'!$A$1:$G$167</definedName>
    <definedName name="_xlnm.Print_Area" localSheetId="15">'15'!$A$1:$AD$30</definedName>
    <definedName name="_xlnm.Print_Area" localSheetId="16">'16'!$A$1:$H$23</definedName>
    <definedName name="_xlnm.Print_Area" localSheetId="17">'17'!$A$1:$I$16</definedName>
    <definedName name="_xlnm.Print_Area" localSheetId="18">'18'!$A$1:$D$25</definedName>
    <definedName name="_xlnm.Print_Area" localSheetId="2">'2'!$A$1:$Y$50</definedName>
    <definedName name="_xlnm.Print_Area" localSheetId="3">'3'!$A$1:$C$27</definedName>
    <definedName name="_xlnm.Print_Area" localSheetId="4">'4'!$A$1:$W$22</definedName>
    <definedName name="_xlnm.Print_Area" localSheetId="19">'4.1'!$A$1:$C$343</definedName>
    <definedName name="_xlnm.Print_Area" localSheetId="5">'5'!$A$1:$G$20</definedName>
    <definedName name="_xlnm.Print_Area" localSheetId="6">'6'!$A$1:$E$45</definedName>
    <definedName name="_xlnm.Print_Area" localSheetId="7">'7'!$A$1:$J$30</definedName>
    <definedName name="_xlnm.Print_Area" localSheetId="8">'8'!$A$1:$N$27</definedName>
    <definedName name="_xlnm.Print_Area" localSheetId="9">'9'!$A$1:$W$28</definedName>
    <definedName name="_xlnm.Print_Titles" localSheetId="10">'10'!$A:$A,'10'!$5:$7</definedName>
    <definedName name="_xlnm.Print_Titles" localSheetId="20">'10.1'!$A:$A,'10.1'!$5:$6</definedName>
    <definedName name="_xlnm.Print_Titles" localSheetId="11">'11'!$A:$A,'11'!$5:$6</definedName>
    <definedName name="_xlnm.Print_Titles" localSheetId="22">'11.1'!$A:$B</definedName>
    <definedName name="_xlnm.Print_Titles" localSheetId="12">'12'!$A:$B,'12'!$5:$6</definedName>
    <definedName name="_xlnm.Print_Titles" localSheetId="13">'13'!$A:$B</definedName>
    <definedName name="_xlnm.Print_Titles" localSheetId="14">'14'!$5:$6</definedName>
    <definedName name="_xlnm.Print_Titles" localSheetId="15">'15'!$A:$B,'15'!$5:$7</definedName>
    <definedName name="_xlnm.Print_Titles" localSheetId="23">'15.1'!$A:$B,'15.1'!#REF!</definedName>
    <definedName name="_xlnm.Print_Titles" localSheetId="2">'2'!$A:$A,'2'!$5:$6</definedName>
    <definedName name="_xlnm.Print_Titles" localSheetId="4">'4'!$A:$B,'4'!$5:$6</definedName>
    <definedName name="_xlnm.Print_Titles" localSheetId="6">'6'!$A:$A,'6'!$5:$6</definedName>
    <definedName name="_xlnm.Print_Titles" localSheetId="7">'7'!$A:$A,'7'!$5:$6</definedName>
    <definedName name="_xlnm.Print_Titles" localSheetId="8">'8'!$A:$B,'8'!$5:$6</definedName>
    <definedName name="_xlnm.Print_Titles" localSheetId="9">'9'!$A:$B,'9'!$5:$7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8" i="42" l="1"/>
  <c r="C53" i="42"/>
  <c r="C28" i="42"/>
  <c r="B1" i="42"/>
  <c r="D46" i="5" s="1"/>
  <c r="D8" i="19"/>
  <c r="D9" i="19"/>
  <c r="D10" i="19"/>
  <c r="D11" i="19"/>
  <c r="D12" i="19"/>
  <c r="D13" i="19"/>
  <c r="D14" i="19"/>
  <c r="D15" i="19"/>
  <c r="D16" i="19"/>
  <c r="D17" i="19"/>
  <c r="D18" i="19"/>
  <c r="D7" i="19"/>
  <c r="C8" i="19"/>
  <c r="C9" i="19"/>
  <c r="C10" i="19"/>
  <c r="C11" i="19"/>
  <c r="C12" i="19"/>
  <c r="C13" i="19"/>
  <c r="C14" i="19"/>
  <c r="C15" i="19"/>
  <c r="C16" i="19"/>
  <c r="C17" i="19"/>
  <c r="C18" i="19"/>
  <c r="C7" i="19"/>
  <c r="D44" i="5"/>
  <c r="C19" i="43"/>
  <c r="C17" i="43"/>
  <c r="C12" i="43"/>
  <c r="C11" i="43"/>
  <c r="C9" i="43"/>
  <c r="C8" i="43"/>
  <c r="C6" i="43"/>
  <c r="D58" i="42"/>
  <c r="E58" i="42"/>
  <c r="F58" i="42"/>
  <c r="G58" i="42"/>
  <c r="H58" i="42"/>
  <c r="I58" i="42"/>
  <c r="J58" i="42"/>
  <c r="K58" i="42"/>
  <c r="D59" i="42"/>
  <c r="E59" i="42"/>
  <c r="F59" i="42"/>
  <c r="G59" i="42"/>
  <c r="H59" i="42"/>
  <c r="I59" i="42"/>
  <c r="J59" i="42"/>
  <c r="K59" i="42"/>
  <c r="D60" i="42"/>
  <c r="E60" i="42"/>
  <c r="F60" i="42"/>
  <c r="G60" i="42"/>
  <c r="H60" i="42"/>
  <c r="I60" i="42"/>
  <c r="J60" i="42"/>
  <c r="K60" i="42"/>
  <c r="D61" i="42"/>
  <c r="E61" i="42"/>
  <c r="F61" i="42"/>
  <c r="G61" i="42"/>
  <c r="H61" i="42"/>
  <c r="I61" i="42"/>
  <c r="J61" i="42"/>
  <c r="K61" i="42"/>
  <c r="D62" i="42"/>
  <c r="E62" i="42"/>
  <c r="F62" i="42"/>
  <c r="G62" i="42"/>
  <c r="H62" i="42"/>
  <c r="I62" i="42"/>
  <c r="J62" i="42"/>
  <c r="K62" i="42"/>
  <c r="D63" i="42"/>
  <c r="E63" i="42"/>
  <c r="F63" i="42"/>
  <c r="G63" i="42"/>
  <c r="H63" i="42"/>
  <c r="I63" i="42"/>
  <c r="J63" i="42"/>
  <c r="K63" i="42"/>
  <c r="D64" i="42"/>
  <c r="E64" i="42"/>
  <c r="F64" i="42"/>
  <c r="G64" i="42"/>
  <c r="H64" i="42"/>
  <c r="I64" i="42"/>
  <c r="J64" i="42"/>
  <c r="K64" i="42"/>
  <c r="D65" i="42"/>
  <c r="E65" i="42"/>
  <c r="F65" i="42"/>
  <c r="G65" i="42"/>
  <c r="H65" i="42"/>
  <c r="I65" i="42"/>
  <c r="J65" i="42"/>
  <c r="K65" i="42"/>
  <c r="D66" i="42"/>
  <c r="E66" i="42"/>
  <c r="F66" i="42"/>
  <c r="G66" i="42"/>
  <c r="H66" i="42"/>
  <c r="I66" i="42"/>
  <c r="J66" i="42"/>
  <c r="K66" i="42"/>
  <c r="D67" i="42"/>
  <c r="E67" i="42"/>
  <c r="F67" i="42"/>
  <c r="G67" i="42"/>
  <c r="H67" i="42"/>
  <c r="I67" i="42"/>
  <c r="J67" i="42"/>
  <c r="K67" i="42"/>
  <c r="D68" i="42"/>
  <c r="E68" i="42"/>
  <c r="F68" i="42"/>
  <c r="G68" i="42"/>
  <c r="H68" i="42"/>
  <c r="I68" i="42"/>
  <c r="J68" i="42"/>
  <c r="K68" i="42"/>
  <c r="D69" i="42"/>
  <c r="E69" i="42"/>
  <c r="F69" i="42"/>
  <c r="G69" i="42"/>
  <c r="H69" i="42"/>
  <c r="I69" i="42"/>
  <c r="J69" i="42"/>
  <c r="K69" i="42"/>
  <c r="D70" i="42"/>
  <c r="E70" i="42"/>
  <c r="F70" i="42"/>
  <c r="G70" i="42"/>
  <c r="H70" i="42"/>
  <c r="I70" i="42"/>
  <c r="J70" i="42"/>
  <c r="K70" i="42"/>
  <c r="D71" i="42"/>
  <c r="E71" i="42"/>
  <c r="F71" i="42"/>
  <c r="G71" i="42"/>
  <c r="H71" i="42"/>
  <c r="I71" i="42"/>
  <c r="J71" i="42"/>
  <c r="K71" i="42"/>
  <c r="D72" i="42"/>
  <c r="E72" i="42"/>
  <c r="F72" i="42"/>
  <c r="G72" i="42"/>
  <c r="H72" i="42"/>
  <c r="I72" i="42"/>
  <c r="J72" i="42"/>
  <c r="K72" i="42"/>
  <c r="D73" i="42"/>
  <c r="E73" i="42"/>
  <c r="F73" i="42"/>
  <c r="G73" i="42"/>
  <c r="H73" i="42"/>
  <c r="I73" i="42"/>
  <c r="J73" i="42"/>
  <c r="K73" i="42"/>
  <c r="D74" i="42"/>
  <c r="E74" i="42"/>
  <c r="F74" i="42"/>
  <c r="G74" i="42"/>
  <c r="H74" i="42"/>
  <c r="I74" i="42"/>
  <c r="J74" i="42"/>
  <c r="K74" i="42"/>
  <c r="D75" i="42"/>
  <c r="E75" i="42"/>
  <c r="F75" i="42"/>
  <c r="G75" i="42"/>
  <c r="H75" i="42"/>
  <c r="I75" i="42"/>
  <c r="J75" i="42"/>
  <c r="K75" i="42"/>
  <c r="D76" i="42"/>
  <c r="E76" i="42"/>
  <c r="F76" i="42"/>
  <c r="G76" i="42"/>
  <c r="H76" i="42"/>
  <c r="I76" i="42"/>
  <c r="J76" i="42"/>
  <c r="K76" i="42"/>
  <c r="E57" i="42"/>
  <c r="F57" i="42"/>
  <c r="G57" i="42"/>
  <c r="H57" i="42"/>
  <c r="I57" i="42"/>
  <c r="J57" i="42"/>
  <c r="K57" i="42"/>
  <c r="D57" i="42"/>
  <c r="D33" i="42"/>
  <c r="E33" i="42"/>
  <c r="F33" i="42"/>
  <c r="G33" i="42"/>
  <c r="H33" i="42"/>
  <c r="I33" i="42"/>
  <c r="J33" i="42"/>
  <c r="K33" i="42"/>
  <c r="D34" i="42"/>
  <c r="E34" i="42"/>
  <c r="F34" i="42"/>
  <c r="G34" i="42"/>
  <c r="H34" i="42"/>
  <c r="I34" i="42"/>
  <c r="J34" i="42"/>
  <c r="K34" i="42"/>
  <c r="D35" i="42"/>
  <c r="E35" i="42"/>
  <c r="F35" i="42"/>
  <c r="G35" i="42"/>
  <c r="H35" i="42"/>
  <c r="I35" i="42"/>
  <c r="J35" i="42"/>
  <c r="K35" i="42"/>
  <c r="D36" i="42"/>
  <c r="E36" i="42"/>
  <c r="F36" i="42"/>
  <c r="G36" i="42"/>
  <c r="H36" i="42"/>
  <c r="I36" i="42"/>
  <c r="J36" i="42"/>
  <c r="K36" i="42"/>
  <c r="D37" i="42"/>
  <c r="E37" i="42"/>
  <c r="F37" i="42"/>
  <c r="G37" i="42"/>
  <c r="H37" i="42"/>
  <c r="I37" i="42"/>
  <c r="J37" i="42"/>
  <c r="K37" i="42"/>
  <c r="D38" i="42"/>
  <c r="E38" i="42"/>
  <c r="F38" i="42"/>
  <c r="G38" i="42"/>
  <c r="H38" i="42"/>
  <c r="I38" i="42"/>
  <c r="J38" i="42"/>
  <c r="K38" i="42"/>
  <c r="D39" i="42"/>
  <c r="E39" i="42"/>
  <c r="F39" i="42"/>
  <c r="G39" i="42"/>
  <c r="H39" i="42"/>
  <c r="I39" i="42"/>
  <c r="J39" i="42"/>
  <c r="K39" i="42"/>
  <c r="D40" i="42"/>
  <c r="E40" i="42"/>
  <c r="F40" i="42"/>
  <c r="G40" i="42"/>
  <c r="H40" i="42"/>
  <c r="I40" i="42"/>
  <c r="J40" i="42"/>
  <c r="K40" i="42"/>
  <c r="D41" i="42"/>
  <c r="E41" i="42"/>
  <c r="F41" i="42"/>
  <c r="G41" i="42"/>
  <c r="H41" i="42"/>
  <c r="I41" i="42"/>
  <c r="J41" i="42"/>
  <c r="K41" i="42"/>
  <c r="D42" i="42"/>
  <c r="E42" i="42"/>
  <c r="F42" i="42"/>
  <c r="G42" i="42"/>
  <c r="H42" i="42"/>
  <c r="I42" i="42"/>
  <c r="J42" i="42"/>
  <c r="K42" i="42"/>
  <c r="D43" i="42"/>
  <c r="E43" i="42"/>
  <c r="F43" i="42"/>
  <c r="G43" i="42"/>
  <c r="H43" i="42"/>
  <c r="I43" i="42"/>
  <c r="J43" i="42"/>
  <c r="K43" i="42"/>
  <c r="D44" i="42"/>
  <c r="E44" i="42"/>
  <c r="F44" i="42"/>
  <c r="G44" i="42"/>
  <c r="H44" i="42"/>
  <c r="I44" i="42"/>
  <c r="J44" i="42"/>
  <c r="K44" i="42"/>
  <c r="D45" i="42"/>
  <c r="E45" i="42"/>
  <c r="F45" i="42"/>
  <c r="G45" i="42"/>
  <c r="H45" i="42"/>
  <c r="I45" i="42"/>
  <c r="J45" i="42"/>
  <c r="K45" i="42"/>
  <c r="D46" i="42"/>
  <c r="E46" i="42"/>
  <c r="F46" i="42"/>
  <c r="G46" i="42"/>
  <c r="H46" i="42"/>
  <c r="I46" i="42"/>
  <c r="J46" i="42"/>
  <c r="K46" i="42"/>
  <c r="D47" i="42"/>
  <c r="E47" i="42"/>
  <c r="F47" i="42"/>
  <c r="G47" i="42"/>
  <c r="H47" i="42"/>
  <c r="I47" i="42"/>
  <c r="J47" i="42"/>
  <c r="K47" i="42"/>
  <c r="D48" i="42"/>
  <c r="E48" i="42"/>
  <c r="F48" i="42"/>
  <c r="G48" i="42"/>
  <c r="H48" i="42"/>
  <c r="I48" i="42"/>
  <c r="J48" i="42"/>
  <c r="K48" i="42"/>
  <c r="D49" i="42"/>
  <c r="E49" i="42"/>
  <c r="F49" i="42"/>
  <c r="G49" i="42"/>
  <c r="H49" i="42"/>
  <c r="I49" i="42"/>
  <c r="J49" i="42"/>
  <c r="K49" i="42"/>
  <c r="D50" i="42"/>
  <c r="E50" i="42"/>
  <c r="F50" i="42"/>
  <c r="G50" i="42"/>
  <c r="H50" i="42"/>
  <c r="I50" i="42"/>
  <c r="J50" i="42"/>
  <c r="K50" i="42"/>
  <c r="D51" i="42"/>
  <c r="E51" i="42"/>
  <c r="F51" i="42"/>
  <c r="G51" i="42"/>
  <c r="H51" i="42"/>
  <c r="I51" i="42"/>
  <c r="J51" i="42"/>
  <c r="K51" i="42"/>
  <c r="E32" i="42"/>
  <c r="F32" i="42"/>
  <c r="G32" i="42"/>
  <c r="H32" i="42"/>
  <c r="I32" i="42"/>
  <c r="J32" i="42"/>
  <c r="K32" i="42"/>
  <c r="D32" i="42"/>
  <c r="D8" i="42"/>
  <c r="E8" i="42"/>
  <c r="F8" i="42"/>
  <c r="G8" i="42"/>
  <c r="H8" i="42"/>
  <c r="I8" i="42"/>
  <c r="J8" i="42"/>
  <c r="K8" i="42"/>
  <c r="D9" i="42"/>
  <c r="E9" i="42"/>
  <c r="F9" i="42"/>
  <c r="G9" i="42"/>
  <c r="H9" i="42"/>
  <c r="I9" i="42"/>
  <c r="J9" i="42"/>
  <c r="K9" i="42"/>
  <c r="D10" i="42"/>
  <c r="E10" i="42"/>
  <c r="F10" i="42"/>
  <c r="G10" i="42"/>
  <c r="H10" i="42"/>
  <c r="I10" i="42"/>
  <c r="J10" i="42"/>
  <c r="K10" i="42"/>
  <c r="D11" i="42"/>
  <c r="E11" i="42"/>
  <c r="F11" i="42"/>
  <c r="G11" i="42"/>
  <c r="H11" i="42"/>
  <c r="I11" i="42"/>
  <c r="J11" i="42"/>
  <c r="K11" i="42"/>
  <c r="D12" i="42"/>
  <c r="E12" i="42"/>
  <c r="F12" i="42"/>
  <c r="G12" i="42"/>
  <c r="H12" i="42"/>
  <c r="I12" i="42"/>
  <c r="J12" i="42"/>
  <c r="K12" i="42"/>
  <c r="D13" i="42"/>
  <c r="E13" i="42"/>
  <c r="F13" i="42"/>
  <c r="G13" i="42"/>
  <c r="H13" i="42"/>
  <c r="I13" i="42"/>
  <c r="J13" i="42"/>
  <c r="K13" i="42"/>
  <c r="D14" i="42"/>
  <c r="E14" i="42"/>
  <c r="F14" i="42"/>
  <c r="G14" i="42"/>
  <c r="H14" i="42"/>
  <c r="I14" i="42"/>
  <c r="J14" i="42"/>
  <c r="K14" i="42"/>
  <c r="D15" i="42"/>
  <c r="E15" i="42"/>
  <c r="F15" i="42"/>
  <c r="G15" i="42"/>
  <c r="H15" i="42"/>
  <c r="I15" i="42"/>
  <c r="J15" i="42"/>
  <c r="K15" i="42"/>
  <c r="D16" i="42"/>
  <c r="E16" i="42"/>
  <c r="F16" i="42"/>
  <c r="G16" i="42"/>
  <c r="H16" i="42"/>
  <c r="I16" i="42"/>
  <c r="J16" i="42"/>
  <c r="K16" i="42"/>
  <c r="D17" i="42"/>
  <c r="E17" i="42"/>
  <c r="F17" i="42"/>
  <c r="G17" i="42"/>
  <c r="H17" i="42"/>
  <c r="I17" i="42"/>
  <c r="J17" i="42"/>
  <c r="K17" i="42"/>
  <c r="D18" i="42"/>
  <c r="E18" i="42"/>
  <c r="F18" i="42"/>
  <c r="G18" i="42"/>
  <c r="H18" i="42"/>
  <c r="I18" i="42"/>
  <c r="J18" i="42"/>
  <c r="K18" i="42"/>
  <c r="D19" i="42"/>
  <c r="E19" i="42"/>
  <c r="F19" i="42"/>
  <c r="G19" i="42"/>
  <c r="H19" i="42"/>
  <c r="I19" i="42"/>
  <c r="J19" i="42"/>
  <c r="K19" i="42"/>
  <c r="D20" i="42"/>
  <c r="E20" i="42"/>
  <c r="F20" i="42"/>
  <c r="G20" i="42"/>
  <c r="H20" i="42"/>
  <c r="I20" i="42"/>
  <c r="J20" i="42"/>
  <c r="K20" i="42"/>
  <c r="D21" i="42"/>
  <c r="E21" i="42"/>
  <c r="F21" i="42"/>
  <c r="G21" i="42"/>
  <c r="H21" i="42"/>
  <c r="I21" i="42"/>
  <c r="J21" i="42"/>
  <c r="K21" i="42"/>
  <c r="D22" i="42"/>
  <c r="E22" i="42"/>
  <c r="F22" i="42"/>
  <c r="G22" i="42"/>
  <c r="H22" i="42"/>
  <c r="I22" i="42"/>
  <c r="J22" i="42"/>
  <c r="K22" i="42"/>
  <c r="D23" i="42"/>
  <c r="E23" i="42"/>
  <c r="F23" i="42"/>
  <c r="G23" i="42"/>
  <c r="H23" i="42"/>
  <c r="I23" i="42"/>
  <c r="J23" i="42"/>
  <c r="K23" i="42"/>
  <c r="D24" i="42"/>
  <c r="E24" i="42"/>
  <c r="F24" i="42"/>
  <c r="G24" i="42"/>
  <c r="H24" i="42"/>
  <c r="I24" i="42"/>
  <c r="J24" i="42"/>
  <c r="K24" i="42"/>
  <c r="D25" i="42"/>
  <c r="E25" i="42"/>
  <c r="F25" i="42"/>
  <c r="G25" i="42"/>
  <c r="H25" i="42"/>
  <c r="I25" i="42"/>
  <c r="J25" i="42"/>
  <c r="K25" i="42"/>
  <c r="D26" i="42"/>
  <c r="E26" i="42"/>
  <c r="F26" i="42"/>
  <c r="G26" i="42"/>
  <c r="H26" i="42"/>
  <c r="I26" i="42"/>
  <c r="J26" i="42"/>
  <c r="K26" i="42"/>
  <c r="E7" i="42"/>
  <c r="F7" i="42"/>
  <c r="G7" i="42"/>
  <c r="H7" i="42"/>
  <c r="I7" i="42"/>
  <c r="J7" i="42"/>
  <c r="K7" i="42"/>
  <c r="C8" i="42"/>
  <c r="C58" i="42" s="1"/>
  <c r="C9" i="42"/>
  <c r="C59" i="42" s="1"/>
  <c r="C10" i="42"/>
  <c r="C60" i="42" s="1"/>
  <c r="C11" i="42"/>
  <c r="C61" i="42" s="1"/>
  <c r="C12" i="42"/>
  <c r="C62" i="42" s="1"/>
  <c r="C13" i="42"/>
  <c r="C63" i="42" s="1"/>
  <c r="C14" i="42"/>
  <c r="C39" i="42" s="1"/>
  <c r="C15" i="42"/>
  <c r="C40" i="42" s="1"/>
  <c r="C16" i="42"/>
  <c r="C41" i="42" s="1"/>
  <c r="C17" i="42"/>
  <c r="C67" i="42" s="1"/>
  <c r="C18" i="42"/>
  <c r="C68" i="42" s="1"/>
  <c r="C19" i="42"/>
  <c r="C69" i="42" s="1"/>
  <c r="C20" i="42"/>
  <c r="C70" i="42" s="1"/>
  <c r="C21" i="42"/>
  <c r="C71" i="42" s="1"/>
  <c r="C22" i="42"/>
  <c r="C47" i="42" s="1"/>
  <c r="C23" i="42"/>
  <c r="C48" i="42" s="1"/>
  <c r="C24" i="42"/>
  <c r="C49" i="42" s="1"/>
  <c r="C25" i="42"/>
  <c r="C75" i="42" s="1"/>
  <c r="C26" i="42"/>
  <c r="C76" i="42" s="1"/>
  <c r="C7" i="42"/>
  <c r="C57" i="42" s="1"/>
  <c r="C3" i="42"/>
  <c r="B1" i="36"/>
  <c r="A1" i="36"/>
  <c r="D43" i="5"/>
  <c r="B1" i="38"/>
  <c r="A1" i="38"/>
  <c r="A1" i="41"/>
  <c r="C1468" i="41"/>
  <c r="B25" i="38"/>
  <c r="B42" i="38" s="1"/>
  <c r="B59" i="38" s="1"/>
  <c r="B76" i="38" s="1"/>
  <c r="B93" i="38" s="1"/>
  <c r="B110" i="38" s="1"/>
  <c r="B127" i="38" s="1"/>
  <c r="B144" i="38" s="1"/>
  <c r="B161" i="38" s="1"/>
  <c r="B178" i="38" s="1"/>
  <c r="B195" i="38" s="1"/>
  <c r="B212" i="38" s="1"/>
  <c r="B229" i="38" s="1"/>
  <c r="B246" i="38" s="1"/>
  <c r="B263" i="38" s="1"/>
  <c r="B280" i="38" s="1"/>
  <c r="B297" i="38" s="1"/>
  <c r="B314" i="38" s="1"/>
  <c r="B331" i="38" s="1"/>
  <c r="B27" i="38"/>
  <c r="B44" i="38" s="1"/>
  <c r="B61" i="38" s="1"/>
  <c r="B78" i="38" s="1"/>
  <c r="B95" i="38" s="1"/>
  <c r="B112" i="38" s="1"/>
  <c r="B129" i="38" s="1"/>
  <c r="B146" i="38" s="1"/>
  <c r="B163" i="38" s="1"/>
  <c r="B180" i="38" s="1"/>
  <c r="B197" i="38" s="1"/>
  <c r="B214" i="38" s="1"/>
  <c r="B231" i="38" s="1"/>
  <c r="B248" i="38" s="1"/>
  <c r="B265" i="38" s="1"/>
  <c r="B282" i="38" s="1"/>
  <c r="B299" i="38" s="1"/>
  <c r="B316" i="38" s="1"/>
  <c r="B333" i="38" s="1"/>
  <c r="B28" i="38"/>
  <c r="B45" i="38" s="1"/>
  <c r="B62" i="38" s="1"/>
  <c r="B79" i="38" s="1"/>
  <c r="B96" i="38" s="1"/>
  <c r="B113" i="38" s="1"/>
  <c r="B130" i="38" s="1"/>
  <c r="B147" i="38" s="1"/>
  <c r="B164" i="38" s="1"/>
  <c r="B181" i="38" s="1"/>
  <c r="B198" i="38" s="1"/>
  <c r="B215" i="38" s="1"/>
  <c r="B232" i="38" s="1"/>
  <c r="B249" i="38" s="1"/>
  <c r="B266" i="38" s="1"/>
  <c r="B283" i="38" s="1"/>
  <c r="B300" i="38" s="1"/>
  <c r="B317" i="38" s="1"/>
  <c r="B334" i="38" s="1"/>
  <c r="B30" i="38"/>
  <c r="B47" i="38" s="1"/>
  <c r="B64" i="38" s="1"/>
  <c r="B81" i="38" s="1"/>
  <c r="B98" i="38" s="1"/>
  <c r="B115" i="38" s="1"/>
  <c r="B132" i="38" s="1"/>
  <c r="B149" i="38" s="1"/>
  <c r="B166" i="38" s="1"/>
  <c r="B183" i="38" s="1"/>
  <c r="B200" i="38" s="1"/>
  <c r="B217" i="38" s="1"/>
  <c r="B234" i="38" s="1"/>
  <c r="B251" i="38" s="1"/>
  <c r="B268" i="38" s="1"/>
  <c r="B285" i="38" s="1"/>
  <c r="B302" i="38" s="1"/>
  <c r="B319" i="38" s="1"/>
  <c r="B336" i="38" s="1"/>
  <c r="B33" i="38"/>
  <c r="B50" i="38" s="1"/>
  <c r="B67" i="38" s="1"/>
  <c r="B84" i="38" s="1"/>
  <c r="B101" i="38" s="1"/>
  <c r="B118" i="38" s="1"/>
  <c r="B135" i="38" s="1"/>
  <c r="B152" i="38" s="1"/>
  <c r="B169" i="38" s="1"/>
  <c r="B186" i="38" s="1"/>
  <c r="B203" i="38" s="1"/>
  <c r="B220" i="38" s="1"/>
  <c r="B237" i="38" s="1"/>
  <c r="B254" i="38" s="1"/>
  <c r="B271" i="38" s="1"/>
  <c r="B288" i="38" s="1"/>
  <c r="B305" i="38" s="1"/>
  <c r="B322" i="38" s="1"/>
  <c r="B339" i="38" s="1"/>
  <c r="B35" i="38"/>
  <c r="B52" i="38" s="1"/>
  <c r="B69" i="38" s="1"/>
  <c r="B86" i="38" s="1"/>
  <c r="B103" i="38" s="1"/>
  <c r="B120" i="38" s="1"/>
  <c r="B137" i="38" s="1"/>
  <c r="B154" i="38" s="1"/>
  <c r="B171" i="38" s="1"/>
  <c r="B188" i="38" s="1"/>
  <c r="B205" i="38" s="1"/>
  <c r="B222" i="38" s="1"/>
  <c r="B239" i="38" s="1"/>
  <c r="B256" i="38" s="1"/>
  <c r="B273" i="38" s="1"/>
  <c r="B290" i="38" s="1"/>
  <c r="B307" i="38" s="1"/>
  <c r="B324" i="38" s="1"/>
  <c r="B341" i="38" s="1"/>
  <c r="B36" i="38"/>
  <c r="B53" i="38" s="1"/>
  <c r="B70" i="38" s="1"/>
  <c r="B87" i="38" s="1"/>
  <c r="B104" i="38" s="1"/>
  <c r="B121" i="38" s="1"/>
  <c r="B138" i="38" s="1"/>
  <c r="B155" i="38" s="1"/>
  <c r="B172" i="38" s="1"/>
  <c r="B189" i="38" s="1"/>
  <c r="B206" i="38" s="1"/>
  <c r="B223" i="38" s="1"/>
  <c r="B240" i="38" s="1"/>
  <c r="B257" i="38" s="1"/>
  <c r="B274" i="38" s="1"/>
  <c r="B291" i="38" s="1"/>
  <c r="B308" i="38" s="1"/>
  <c r="B325" i="38" s="1"/>
  <c r="B342" i="38" s="1"/>
  <c r="B23" i="38"/>
  <c r="B40" i="38" s="1"/>
  <c r="B57" i="38" s="1"/>
  <c r="B74" i="38" s="1"/>
  <c r="B91" i="38" s="1"/>
  <c r="B108" i="38" s="1"/>
  <c r="B125" i="38" s="1"/>
  <c r="B142" i="38" s="1"/>
  <c r="B159" i="38" s="1"/>
  <c r="B176" i="38" s="1"/>
  <c r="B193" i="38" s="1"/>
  <c r="B210" i="38" s="1"/>
  <c r="B227" i="38" s="1"/>
  <c r="B244" i="38" s="1"/>
  <c r="B261" i="38" s="1"/>
  <c r="B278" i="38" s="1"/>
  <c r="B295" i="38" s="1"/>
  <c r="B312" i="38" s="1"/>
  <c r="B329" i="38" s="1"/>
  <c r="B7" i="38"/>
  <c r="B24" i="38" s="1"/>
  <c r="B41" i="38" s="1"/>
  <c r="B58" i="38" s="1"/>
  <c r="B75" i="38" s="1"/>
  <c r="B92" i="38" s="1"/>
  <c r="B109" i="38" s="1"/>
  <c r="B126" i="38" s="1"/>
  <c r="B143" i="38" s="1"/>
  <c r="B160" i="38" s="1"/>
  <c r="B177" i="38" s="1"/>
  <c r="B194" i="38" s="1"/>
  <c r="B211" i="38" s="1"/>
  <c r="B228" i="38" s="1"/>
  <c r="B245" i="38" s="1"/>
  <c r="B262" i="38" s="1"/>
  <c r="B279" i="38" s="1"/>
  <c r="B296" i="38" s="1"/>
  <c r="B313" i="38" s="1"/>
  <c r="B330" i="38" s="1"/>
  <c r="B8" i="38"/>
  <c r="B9" i="38"/>
  <c r="B26" i="38" s="1"/>
  <c r="B43" i="38" s="1"/>
  <c r="B60" i="38" s="1"/>
  <c r="B77" i="38" s="1"/>
  <c r="B94" i="38" s="1"/>
  <c r="B111" i="38" s="1"/>
  <c r="B128" i="38" s="1"/>
  <c r="B145" i="38" s="1"/>
  <c r="B162" i="38" s="1"/>
  <c r="B179" i="38" s="1"/>
  <c r="B196" i="38" s="1"/>
  <c r="B213" i="38" s="1"/>
  <c r="B230" i="38" s="1"/>
  <c r="B247" i="38" s="1"/>
  <c r="B264" i="38" s="1"/>
  <c r="B281" i="38" s="1"/>
  <c r="B298" i="38" s="1"/>
  <c r="B315" i="38" s="1"/>
  <c r="B332" i="38" s="1"/>
  <c r="B10" i="38"/>
  <c r="B11" i="38"/>
  <c r="B12" i="38"/>
  <c r="B29" i="38" s="1"/>
  <c r="B46" i="38" s="1"/>
  <c r="B63" i="38" s="1"/>
  <c r="B80" i="38" s="1"/>
  <c r="B97" i="38" s="1"/>
  <c r="B114" i="38" s="1"/>
  <c r="B131" i="38" s="1"/>
  <c r="B148" i="38" s="1"/>
  <c r="B165" i="38" s="1"/>
  <c r="B182" i="38" s="1"/>
  <c r="B199" i="38" s="1"/>
  <c r="B216" i="38" s="1"/>
  <c r="B233" i="38" s="1"/>
  <c r="B250" i="38" s="1"/>
  <c r="B267" i="38" s="1"/>
  <c r="B284" i="38" s="1"/>
  <c r="B301" i="38" s="1"/>
  <c r="B318" i="38" s="1"/>
  <c r="B335" i="38" s="1"/>
  <c r="B13" i="38"/>
  <c r="B14" i="38"/>
  <c r="B31" i="38" s="1"/>
  <c r="B48" i="38" s="1"/>
  <c r="B65" i="38" s="1"/>
  <c r="B82" i="38" s="1"/>
  <c r="B99" i="38" s="1"/>
  <c r="B116" i="38" s="1"/>
  <c r="B133" i="38" s="1"/>
  <c r="B150" i="38" s="1"/>
  <c r="B167" i="38" s="1"/>
  <c r="B184" i="38" s="1"/>
  <c r="B201" i="38" s="1"/>
  <c r="B218" i="38" s="1"/>
  <c r="B235" i="38" s="1"/>
  <c r="B252" i="38" s="1"/>
  <c r="B269" i="38" s="1"/>
  <c r="B286" i="38" s="1"/>
  <c r="B303" i="38" s="1"/>
  <c r="B320" i="38" s="1"/>
  <c r="B337" i="38" s="1"/>
  <c r="B15" i="38"/>
  <c r="B32" i="38" s="1"/>
  <c r="B49" i="38" s="1"/>
  <c r="B66" i="38" s="1"/>
  <c r="B83" i="38" s="1"/>
  <c r="B100" i="38" s="1"/>
  <c r="B117" i="38" s="1"/>
  <c r="B134" i="38" s="1"/>
  <c r="B151" i="38" s="1"/>
  <c r="B168" i="38" s="1"/>
  <c r="B185" i="38" s="1"/>
  <c r="B202" i="38" s="1"/>
  <c r="B219" i="38" s="1"/>
  <c r="B236" i="38" s="1"/>
  <c r="B253" i="38" s="1"/>
  <c r="B270" i="38" s="1"/>
  <c r="B287" i="38" s="1"/>
  <c r="B304" i="38" s="1"/>
  <c r="B321" i="38" s="1"/>
  <c r="B338" i="38" s="1"/>
  <c r="B16" i="38"/>
  <c r="B17" i="38"/>
  <c r="B34" i="38" s="1"/>
  <c r="B51" i="38" s="1"/>
  <c r="B68" i="38" s="1"/>
  <c r="B85" i="38" s="1"/>
  <c r="B102" i="38" s="1"/>
  <c r="B119" i="38" s="1"/>
  <c r="B136" i="38" s="1"/>
  <c r="B153" i="38" s="1"/>
  <c r="B170" i="38" s="1"/>
  <c r="B187" i="38" s="1"/>
  <c r="B204" i="38" s="1"/>
  <c r="B221" i="38" s="1"/>
  <c r="B238" i="38" s="1"/>
  <c r="B255" i="38" s="1"/>
  <c r="B272" i="38" s="1"/>
  <c r="B289" i="38" s="1"/>
  <c r="B306" i="38" s="1"/>
  <c r="B323" i="38" s="1"/>
  <c r="B340" i="38" s="1"/>
  <c r="B18" i="38"/>
  <c r="B19" i="38"/>
  <c r="B20" i="38"/>
  <c r="B37" i="38" s="1"/>
  <c r="B54" i="38" s="1"/>
  <c r="B71" i="38" s="1"/>
  <c r="B88" i="38" s="1"/>
  <c r="B105" i="38" s="1"/>
  <c r="B122" i="38" s="1"/>
  <c r="B139" i="38" s="1"/>
  <c r="B156" i="38" s="1"/>
  <c r="B173" i="38" s="1"/>
  <c r="B190" i="38" s="1"/>
  <c r="B207" i="38" s="1"/>
  <c r="B224" i="38" s="1"/>
  <c r="B241" i="38" s="1"/>
  <c r="B258" i="38" s="1"/>
  <c r="B275" i="38" s="1"/>
  <c r="B292" i="38" s="1"/>
  <c r="B309" i="38" s="1"/>
  <c r="B326" i="38" s="1"/>
  <c r="B343" i="38" s="1"/>
  <c r="B6" i="38"/>
  <c r="B7" i="41"/>
  <c r="B84" i="41" s="1"/>
  <c r="B161" i="41" s="1"/>
  <c r="B238" i="41" s="1"/>
  <c r="B315" i="41" s="1"/>
  <c r="B392" i="41" s="1"/>
  <c r="B469" i="41" s="1"/>
  <c r="B546" i="41" s="1"/>
  <c r="B623" i="41" s="1"/>
  <c r="B700" i="41" s="1"/>
  <c r="B777" i="41" s="1"/>
  <c r="B854" i="41" s="1"/>
  <c r="B931" i="41" s="1"/>
  <c r="B1008" i="41" s="1"/>
  <c r="B1085" i="41" s="1"/>
  <c r="B1162" i="41" s="1"/>
  <c r="B1239" i="41" s="1"/>
  <c r="B1316" i="41" s="1"/>
  <c r="B1393" i="41" s="1"/>
  <c r="B1470" i="41" s="1"/>
  <c r="B8" i="41"/>
  <c r="B85" i="41" s="1"/>
  <c r="B162" i="41" s="1"/>
  <c r="B239" i="41" s="1"/>
  <c r="B316" i="41" s="1"/>
  <c r="B393" i="41" s="1"/>
  <c r="B470" i="41" s="1"/>
  <c r="B547" i="41" s="1"/>
  <c r="B624" i="41" s="1"/>
  <c r="B701" i="41" s="1"/>
  <c r="B778" i="41" s="1"/>
  <c r="B855" i="41" s="1"/>
  <c r="B932" i="41" s="1"/>
  <c r="B1009" i="41" s="1"/>
  <c r="B1086" i="41" s="1"/>
  <c r="B1163" i="41" s="1"/>
  <c r="B1240" i="41" s="1"/>
  <c r="B1317" i="41" s="1"/>
  <c r="B1394" i="41" s="1"/>
  <c r="B1471" i="41" s="1"/>
  <c r="B9" i="41"/>
  <c r="B86" i="41" s="1"/>
  <c r="B163" i="41" s="1"/>
  <c r="B240" i="41" s="1"/>
  <c r="B317" i="41" s="1"/>
  <c r="B394" i="41" s="1"/>
  <c r="B471" i="41" s="1"/>
  <c r="B548" i="41" s="1"/>
  <c r="B625" i="41" s="1"/>
  <c r="B702" i="41" s="1"/>
  <c r="B779" i="41" s="1"/>
  <c r="B856" i="41" s="1"/>
  <c r="B933" i="41" s="1"/>
  <c r="B1010" i="41" s="1"/>
  <c r="B1087" i="41" s="1"/>
  <c r="B1164" i="41" s="1"/>
  <c r="B1241" i="41" s="1"/>
  <c r="B1318" i="41" s="1"/>
  <c r="B1395" i="41" s="1"/>
  <c r="B1472" i="41" s="1"/>
  <c r="B10" i="41"/>
  <c r="B87" i="41" s="1"/>
  <c r="B164" i="41" s="1"/>
  <c r="B241" i="41" s="1"/>
  <c r="B318" i="41" s="1"/>
  <c r="B395" i="41" s="1"/>
  <c r="B472" i="41" s="1"/>
  <c r="B549" i="41" s="1"/>
  <c r="B626" i="41" s="1"/>
  <c r="B703" i="41" s="1"/>
  <c r="B780" i="41" s="1"/>
  <c r="B857" i="41" s="1"/>
  <c r="B934" i="41" s="1"/>
  <c r="B1011" i="41" s="1"/>
  <c r="B1088" i="41" s="1"/>
  <c r="B1165" i="41" s="1"/>
  <c r="B1242" i="41" s="1"/>
  <c r="B1319" i="41" s="1"/>
  <c r="B1396" i="41" s="1"/>
  <c r="B1473" i="41" s="1"/>
  <c r="B11" i="41"/>
  <c r="B88" i="41" s="1"/>
  <c r="B165" i="41" s="1"/>
  <c r="B242" i="41" s="1"/>
  <c r="B319" i="41" s="1"/>
  <c r="B396" i="41" s="1"/>
  <c r="B473" i="41" s="1"/>
  <c r="B550" i="41" s="1"/>
  <c r="B627" i="41" s="1"/>
  <c r="B704" i="41" s="1"/>
  <c r="B781" i="41" s="1"/>
  <c r="B858" i="41" s="1"/>
  <c r="B935" i="41" s="1"/>
  <c r="B1012" i="41" s="1"/>
  <c r="B1089" i="41" s="1"/>
  <c r="B1166" i="41" s="1"/>
  <c r="B1243" i="41" s="1"/>
  <c r="B1320" i="41" s="1"/>
  <c r="B1397" i="41" s="1"/>
  <c r="B1474" i="41" s="1"/>
  <c r="B12" i="41"/>
  <c r="B89" i="41" s="1"/>
  <c r="B166" i="41" s="1"/>
  <c r="B243" i="41" s="1"/>
  <c r="B320" i="41" s="1"/>
  <c r="B397" i="41" s="1"/>
  <c r="B474" i="41" s="1"/>
  <c r="B551" i="41" s="1"/>
  <c r="B628" i="41" s="1"/>
  <c r="B705" i="41" s="1"/>
  <c r="B782" i="41" s="1"/>
  <c r="B859" i="41" s="1"/>
  <c r="B936" i="41" s="1"/>
  <c r="B1013" i="41" s="1"/>
  <c r="B1090" i="41" s="1"/>
  <c r="B1167" i="41" s="1"/>
  <c r="B1244" i="41" s="1"/>
  <c r="B1321" i="41" s="1"/>
  <c r="B1398" i="41" s="1"/>
  <c r="B1475" i="41" s="1"/>
  <c r="B13" i="41"/>
  <c r="B90" i="41" s="1"/>
  <c r="B167" i="41" s="1"/>
  <c r="B244" i="41" s="1"/>
  <c r="B321" i="41" s="1"/>
  <c r="B398" i="41" s="1"/>
  <c r="B475" i="41" s="1"/>
  <c r="B552" i="41" s="1"/>
  <c r="B629" i="41" s="1"/>
  <c r="B706" i="41" s="1"/>
  <c r="B783" i="41" s="1"/>
  <c r="B860" i="41" s="1"/>
  <c r="B937" i="41" s="1"/>
  <c r="B1014" i="41" s="1"/>
  <c r="B1091" i="41" s="1"/>
  <c r="B1168" i="41" s="1"/>
  <c r="B1245" i="41" s="1"/>
  <c r="B1322" i="41" s="1"/>
  <c r="B1399" i="41" s="1"/>
  <c r="B1476" i="41" s="1"/>
  <c r="B14" i="41"/>
  <c r="B91" i="41" s="1"/>
  <c r="B168" i="41" s="1"/>
  <c r="B245" i="41" s="1"/>
  <c r="B322" i="41" s="1"/>
  <c r="B399" i="41" s="1"/>
  <c r="B476" i="41" s="1"/>
  <c r="B553" i="41" s="1"/>
  <c r="B630" i="41" s="1"/>
  <c r="B707" i="41" s="1"/>
  <c r="B784" i="41" s="1"/>
  <c r="B861" i="41" s="1"/>
  <c r="B938" i="41" s="1"/>
  <c r="B1015" i="41" s="1"/>
  <c r="B1092" i="41" s="1"/>
  <c r="B1169" i="41" s="1"/>
  <c r="B1246" i="41" s="1"/>
  <c r="B1323" i="41" s="1"/>
  <c r="B1400" i="41" s="1"/>
  <c r="B1477" i="41" s="1"/>
  <c r="B15" i="41"/>
  <c r="B92" i="41" s="1"/>
  <c r="B169" i="41" s="1"/>
  <c r="B246" i="41" s="1"/>
  <c r="B323" i="41" s="1"/>
  <c r="B400" i="41" s="1"/>
  <c r="B477" i="41" s="1"/>
  <c r="B554" i="41" s="1"/>
  <c r="B631" i="41" s="1"/>
  <c r="B708" i="41" s="1"/>
  <c r="B785" i="41" s="1"/>
  <c r="B862" i="41" s="1"/>
  <c r="B939" i="41" s="1"/>
  <c r="B1016" i="41" s="1"/>
  <c r="B1093" i="41" s="1"/>
  <c r="B1170" i="41" s="1"/>
  <c r="B1247" i="41" s="1"/>
  <c r="B1324" i="41" s="1"/>
  <c r="B1401" i="41" s="1"/>
  <c r="B1478" i="41" s="1"/>
  <c r="B16" i="41"/>
  <c r="B93" i="41" s="1"/>
  <c r="B170" i="41" s="1"/>
  <c r="B247" i="41" s="1"/>
  <c r="B324" i="41" s="1"/>
  <c r="B401" i="41" s="1"/>
  <c r="B478" i="41" s="1"/>
  <c r="B555" i="41" s="1"/>
  <c r="B632" i="41" s="1"/>
  <c r="B709" i="41" s="1"/>
  <c r="B786" i="41" s="1"/>
  <c r="B863" i="41" s="1"/>
  <c r="B940" i="41" s="1"/>
  <c r="B1017" i="41" s="1"/>
  <c r="B1094" i="41" s="1"/>
  <c r="B1171" i="41" s="1"/>
  <c r="B1248" i="41" s="1"/>
  <c r="B1325" i="41" s="1"/>
  <c r="B1402" i="41" s="1"/>
  <c r="B1479" i="41" s="1"/>
  <c r="B17" i="41"/>
  <c r="B94" i="41" s="1"/>
  <c r="B171" i="41" s="1"/>
  <c r="B248" i="41" s="1"/>
  <c r="B325" i="41" s="1"/>
  <c r="B402" i="41" s="1"/>
  <c r="B479" i="41" s="1"/>
  <c r="B556" i="41" s="1"/>
  <c r="B633" i="41" s="1"/>
  <c r="B710" i="41" s="1"/>
  <c r="B787" i="41" s="1"/>
  <c r="B864" i="41" s="1"/>
  <c r="B941" i="41" s="1"/>
  <c r="B1018" i="41" s="1"/>
  <c r="B1095" i="41" s="1"/>
  <c r="B1172" i="41" s="1"/>
  <c r="B1249" i="41" s="1"/>
  <c r="B1326" i="41" s="1"/>
  <c r="B1403" i="41" s="1"/>
  <c r="B1480" i="41" s="1"/>
  <c r="B18" i="41"/>
  <c r="B95" i="41" s="1"/>
  <c r="B172" i="41" s="1"/>
  <c r="B249" i="41" s="1"/>
  <c r="B326" i="41" s="1"/>
  <c r="B403" i="41" s="1"/>
  <c r="B480" i="41" s="1"/>
  <c r="B557" i="41" s="1"/>
  <c r="B634" i="41" s="1"/>
  <c r="B711" i="41" s="1"/>
  <c r="B788" i="41" s="1"/>
  <c r="B865" i="41" s="1"/>
  <c r="B942" i="41" s="1"/>
  <c r="B1019" i="41" s="1"/>
  <c r="B1096" i="41" s="1"/>
  <c r="B1173" i="41" s="1"/>
  <c r="B1250" i="41" s="1"/>
  <c r="B1327" i="41" s="1"/>
  <c r="B1404" i="41" s="1"/>
  <c r="B1481" i="41" s="1"/>
  <c r="B19" i="41"/>
  <c r="B96" i="41" s="1"/>
  <c r="B173" i="41" s="1"/>
  <c r="B250" i="41" s="1"/>
  <c r="B327" i="41" s="1"/>
  <c r="B404" i="41" s="1"/>
  <c r="B481" i="41" s="1"/>
  <c r="B558" i="41" s="1"/>
  <c r="B635" i="41" s="1"/>
  <c r="B712" i="41" s="1"/>
  <c r="B789" i="41" s="1"/>
  <c r="B866" i="41" s="1"/>
  <c r="B943" i="41" s="1"/>
  <c r="B1020" i="41" s="1"/>
  <c r="B1097" i="41" s="1"/>
  <c r="B1174" i="41" s="1"/>
  <c r="B1251" i="41" s="1"/>
  <c r="B1328" i="41" s="1"/>
  <c r="B1405" i="41" s="1"/>
  <c r="B1482" i="41" s="1"/>
  <c r="B20" i="41"/>
  <c r="B97" i="41" s="1"/>
  <c r="B174" i="41" s="1"/>
  <c r="B251" i="41" s="1"/>
  <c r="B328" i="41" s="1"/>
  <c r="B405" i="41" s="1"/>
  <c r="B482" i="41" s="1"/>
  <c r="B559" i="41" s="1"/>
  <c r="B636" i="41" s="1"/>
  <c r="B713" i="41" s="1"/>
  <c r="B790" i="41" s="1"/>
  <c r="B867" i="41" s="1"/>
  <c r="B944" i="41" s="1"/>
  <c r="B1021" i="41" s="1"/>
  <c r="B1098" i="41" s="1"/>
  <c r="B1175" i="41" s="1"/>
  <c r="B1252" i="41" s="1"/>
  <c r="B1329" i="41" s="1"/>
  <c r="B1406" i="41" s="1"/>
  <c r="B1483" i="41" s="1"/>
  <c r="B21" i="41"/>
  <c r="B98" i="41" s="1"/>
  <c r="B175" i="41" s="1"/>
  <c r="B252" i="41" s="1"/>
  <c r="B329" i="41" s="1"/>
  <c r="B406" i="41" s="1"/>
  <c r="B483" i="41" s="1"/>
  <c r="B560" i="41" s="1"/>
  <c r="B637" i="41" s="1"/>
  <c r="B714" i="41" s="1"/>
  <c r="B791" i="41" s="1"/>
  <c r="B868" i="41" s="1"/>
  <c r="B945" i="41" s="1"/>
  <c r="B1022" i="41" s="1"/>
  <c r="B1099" i="41" s="1"/>
  <c r="B1176" i="41" s="1"/>
  <c r="B1253" i="41" s="1"/>
  <c r="B1330" i="41" s="1"/>
  <c r="B1407" i="41" s="1"/>
  <c r="B1484" i="41" s="1"/>
  <c r="B22" i="41"/>
  <c r="B99" i="41" s="1"/>
  <c r="B176" i="41" s="1"/>
  <c r="B253" i="41" s="1"/>
  <c r="B330" i="41" s="1"/>
  <c r="B407" i="41" s="1"/>
  <c r="B484" i="41" s="1"/>
  <c r="B561" i="41" s="1"/>
  <c r="B638" i="41" s="1"/>
  <c r="B715" i="41" s="1"/>
  <c r="B792" i="41" s="1"/>
  <c r="B869" i="41" s="1"/>
  <c r="B946" i="41" s="1"/>
  <c r="B1023" i="41" s="1"/>
  <c r="B1100" i="41" s="1"/>
  <c r="B1177" i="41" s="1"/>
  <c r="B1254" i="41" s="1"/>
  <c r="B1331" i="41" s="1"/>
  <c r="B1408" i="41" s="1"/>
  <c r="B1485" i="41" s="1"/>
  <c r="B23" i="41"/>
  <c r="B100" i="41" s="1"/>
  <c r="B177" i="41" s="1"/>
  <c r="B254" i="41" s="1"/>
  <c r="B331" i="41" s="1"/>
  <c r="B408" i="41" s="1"/>
  <c r="B485" i="41" s="1"/>
  <c r="B562" i="41" s="1"/>
  <c r="B639" i="41" s="1"/>
  <c r="B716" i="41" s="1"/>
  <c r="B793" i="41" s="1"/>
  <c r="B870" i="41" s="1"/>
  <c r="B947" i="41" s="1"/>
  <c r="B1024" i="41" s="1"/>
  <c r="B1101" i="41" s="1"/>
  <c r="B1178" i="41" s="1"/>
  <c r="B1255" i="41" s="1"/>
  <c r="B1332" i="41" s="1"/>
  <c r="B1409" i="41" s="1"/>
  <c r="B1486" i="41" s="1"/>
  <c r="B24" i="41"/>
  <c r="B101" i="41" s="1"/>
  <c r="B178" i="41" s="1"/>
  <c r="B255" i="41" s="1"/>
  <c r="B332" i="41" s="1"/>
  <c r="B409" i="41" s="1"/>
  <c r="B486" i="41" s="1"/>
  <c r="B563" i="41" s="1"/>
  <c r="B640" i="41" s="1"/>
  <c r="B717" i="41" s="1"/>
  <c r="B794" i="41" s="1"/>
  <c r="B871" i="41" s="1"/>
  <c r="B948" i="41" s="1"/>
  <c r="B1025" i="41" s="1"/>
  <c r="B1102" i="41" s="1"/>
  <c r="B1179" i="41" s="1"/>
  <c r="B1256" i="41" s="1"/>
  <c r="B1333" i="41" s="1"/>
  <c r="B1410" i="41" s="1"/>
  <c r="B1487" i="41" s="1"/>
  <c r="B25" i="41"/>
  <c r="B102" i="41" s="1"/>
  <c r="B179" i="41" s="1"/>
  <c r="B256" i="41" s="1"/>
  <c r="B333" i="41" s="1"/>
  <c r="B410" i="41" s="1"/>
  <c r="B487" i="41" s="1"/>
  <c r="B564" i="41" s="1"/>
  <c r="B641" i="41" s="1"/>
  <c r="B718" i="41" s="1"/>
  <c r="B795" i="41" s="1"/>
  <c r="B872" i="41" s="1"/>
  <c r="B949" i="41" s="1"/>
  <c r="B1026" i="41" s="1"/>
  <c r="B1103" i="41" s="1"/>
  <c r="B1180" i="41" s="1"/>
  <c r="B1257" i="41" s="1"/>
  <c r="B1334" i="41" s="1"/>
  <c r="B1411" i="41" s="1"/>
  <c r="B1488" i="41" s="1"/>
  <c r="B26" i="41"/>
  <c r="B103" i="41" s="1"/>
  <c r="B180" i="41" s="1"/>
  <c r="B257" i="41" s="1"/>
  <c r="B334" i="41" s="1"/>
  <c r="B411" i="41" s="1"/>
  <c r="B488" i="41" s="1"/>
  <c r="B565" i="41" s="1"/>
  <c r="B642" i="41" s="1"/>
  <c r="B719" i="41" s="1"/>
  <c r="B796" i="41" s="1"/>
  <c r="B873" i="41" s="1"/>
  <c r="B950" i="41" s="1"/>
  <c r="B1027" i="41" s="1"/>
  <c r="B1104" i="41" s="1"/>
  <c r="B1181" i="41" s="1"/>
  <c r="B1258" i="41" s="1"/>
  <c r="B1335" i="41" s="1"/>
  <c r="B1412" i="41" s="1"/>
  <c r="B1489" i="41" s="1"/>
  <c r="B27" i="41"/>
  <c r="B104" i="41" s="1"/>
  <c r="B181" i="41" s="1"/>
  <c r="B258" i="41" s="1"/>
  <c r="B335" i="41" s="1"/>
  <c r="B412" i="41" s="1"/>
  <c r="B489" i="41" s="1"/>
  <c r="B566" i="41" s="1"/>
  <c r="B643" i="41" s="1"/>
  <c r="B720" i="41" s="1"/>
  <c r="B797" i="41" s="1"/>
  <c r="B874" i="41" s="1"/>
  <c r="B951" i="41" s="1"/>
  <c r="B1028" i="41" s="1"/>
  <c r="B1105" i="41" s="1"/>
  <c r="B1182" i="41" s="1"/>
  <c r="B1259" i="41" s="1"/>
  <c r="B1336" i="41" s="1"/>
  <c r="B1413" i="41" s="1"/>
  <c r="B1490" i="41" s="1"/>
  <c r="B28" i="41"/>
  <c r="B105" i="41" s="1"/>
  <c r="B182" i="41" s="1"/>
  <c r="B259" i="41" s="1"/>
  <c r="B336" i="41" s="1"/>
  <c r="B413" i="41" s="1"/>
  <c r="B490" i="41" s="1"/>
  <c r="B567" i="41" s="1"/>
  <c r="B644" i="41" s="1"/>
  <c r="B721" i="41" s="1"/>
  <c r="B798" i="41" s="1"/>
  <c r="B875" i="41" s="1"/>
  <c r="B952" i="41" s="1"/>
  <c r="B1029" i="41" s="1"/>
  <c r="B1106" i="41" s="1"/>
  <c r="B1183" i="41" s="1"/>
  <c r="B1260" i="41" s="1"/>
  <c r="B1337" i="41" s="1"/>
  <c r="B1414" i="41" s="1"/>
  <c r="B1491" i="41" s="1"/>
  <c r="B29" i="41"/>
  <c r="B106" i="41" s="1"/>
  <c r="B183" i="41" s="1"/>
  <c r="B260" i="41" s="1"/>
  <c r="B337" i="41" s="1"/>
  <c r="B414" i="41" s="1"/>
  <c r="B491" i="41" s="1"/>
  <c r="B568" i="41" s="1"/>
  <c r="B645" i="41" s="1"/>
  <c r="B722" i="41" s="1"/>
  <c r="B799" i="41" s="1"/>
  <c r="B876" i="41" s="1"/>
  <c r="B953" i="41" s="1"/>
  <c r="B1030" i="41" s="1"/>
  <c r="B1107" i="41" s="1"/>
  <c r="B1184" i="41" s="1"/>
  <c r="B1261" i="41" s="1"/>
  <c r="B1338" i="41" s="1"/>
  <c r="B1415" i="41" s="1"/>
  <c r="B1492" i="41" s="1"/>
  <c r="B30" i="41"/>
  <c r="B107" i="41" s="1"/>
  <c r="B184" i="41" s="1"/>
  <c r="B261" i="41" s="1"/>
  <c r="B338" i="41" s="1"/>
  <c r="B415" i="41" s="1"/>
  <c r="B492" i="41" s="1"/>
  <c r="B569" i="41" s="1"/>
  <c r="B646" i="41" s="1"/>
  <c r="B723" i="41" s="1"/>
  <c r="B800" i="41" s="1"/>
  <c r="B877" i="41" s="1"/>
  <c r="B954" i="41" s="1"/>
  <c r="B1031" i="41" s="1"/>
  <c r="B1108" i="41" s="1"/>
  <c r="B1185" i="41" s="1"/>
  <c r="B1262" i="41" s="1"/>
  <c r="B1339" i="41" s="1"/>
  <c r="B1416" i="41" s="1"/>
  <c r="B1493" i="41" s="1"/>
  <c r="B31" i="41"/>
  <c r="B108" i="41" s="1"/>
  <c r="B185" i="41" s="1"/>
  <c r="B262" i="41" s="1"/>
  <c r="B339" i="41" s="1"/>
  <c r="B416" i="41" s="1"/>
  <c r="B493" i="41" s="1"/>
  <c r="B570" i="41" s="1"/>
  <c r="B647" i="41" s="1"/>
  <c r="B724" i="41" s="1"/>
  <c r="B801" i="41" s="1"/>
  <c r="B878" i="41" s="1"/>
  <c r="B955" i="41" s="1"/>
  <c r="B1032" i="41" s="1"/>
  <c r="B1109" i="41" s="1"/>
  <c r="B1186" i="41" s="1"/>
  <c r="B1263" i="41" s="1"/>
  <c r="B1340" i="41" s="1"/>
  <c r="B1417" i="41" s="1"/>
  <c r="B1494" i="41" s="1"/>
  <c r="B32" i="41"/>
  <c r="B109" i="41" s="1"/>
  <c r="B186" i="41" s="1"/>
  <c r="B263" i="41" s="1"/>
  <c r="B340" i="41" s="1"/>
  <c r="B417" i="41" s="1"/>
  <c r="B494" i="41" s="1"/>
  <c r="B571" i="41" s="1"/>
  <c r="B648" i="41" s="1"/>
  <c r="B725" i="41" s="1"/>
  <c r="B802" i="41" s="1"/>
  <c r="B879" i="41" s="1"/>
  <c r="B956" i="41" s="1"/>
  <c r="B1033" i="41" s="1"/>
  <c r="B1110" i="41" s="1"/>
  <c r="B1187" i="41" s="1"/>
  <c r="B1264" i="41" s="1"/>
  <c r="B1341" i="41" s="1"/>
  <c r="B1418" i="41" s="1"/>
  <c r="B1495" i="41" s="1"/>
  <c r="B33" i="41"/>
  <c r="B110" i="41" s="1"/>
  <c r="B187" i="41" s="1"/>
  <c r="B264" i="41" s="1"/>
  <c r="B341" i="41" s="1"/>
  <c r="B418" i="41" s="1"/>
  <c r="B495" i="41" s="1"/>
  <c r="B572" i="41" s="1"/>
  <c r="B649" i="41" s="1"/>
  <c r="B726" i="41" s="1"/>
  <c r="B803" i="41" s="1"/>
  <c r="B880" i="41" s="1"/>
  <c r="B957" i="41" s="1"/>
  <c r="B1034" i="41" s="1"/>
  <c r="B1111" i="41" s="1"/>
  <c r="B1188" i="41" s="1"/>
  <c r="B1265" i="41" s="1"/>
  <c r="B1342" i="41" s="1"/>
  <c r="B1419" i="41" s="1"/>
  <c r="B1496" i="41" s="1"/>
  <c r="B34" i="41"/>
  <c r="B111" i="41" s="1"/>
  <c r="B188" i="41" s="1"/>
  <c r="B265" i="41" s="1"/>
  <c r="B342" i="41" s="1"/>
  <c r="B419" i="41" s="1"/>
  <c r="B496" i="41" s="1"/>
  <c r="B573" i="41" s="1"/>
  <c r="B650" i="41" s="1"/>
  <c r="B727" i="41" s="1"/>
  <c r="B804" i="41" s="1"/>
  <c r="B881" i="41" s="1"/>
  <c r="B958" i="41" s="1"/>
  <c r="B1035" i="41" s="1"/>
  <c r="B1112" i="41" s="1"/>
  <c r="B1189" i="41" s="1"/>
  <c r="B1266" i="41" s="1"/>
  <c r="B1343" i="41" s="1"/>
  <c r="B1420" i="41" s="1"/>
  <c r="B1497" i="41" s="1"/>
  <c r="B35" i="41"/>
  <c r="B112" i="41" s="1"/>
  <c r="B189" i="41" s="1"/>
  <c r="B266" i="41" s="1"/>
  <c r="B343" i="41" s="1"/>
  <c r="B420" i="41" s="1"/>
  <c r="B497" i="41" s="1"/>
  <c r="B574" i="41" s="1"/>
  <c r="B651" i="41" s="1"/>
  <c r="B728" i="41" s="1"/>
  <c r="B805" i="41" s="1"/>
  <c r="B882" i="41" s="1"/>
  <c r="B959" i="41" s="1"/>
  <c r="B1036" i="41" s="1"/>
  <c r="B1113" i="41" s="1"/>
  <c r="B1190" i="41" s="1"/>
  <c r="B1267" i="41" s="1"/>
  <c r="B1344" i="41" s="1"/>
  <c r="B1421" i="41" s="1"/>
  <c r="B1498" i="41" s="1"/>
  <c r="B36" i="41"/>
  <c r="B113" i="41" s="1"/>
  <c r="B190" i="41" s="1"/>
  <c r="B267" i="41" s="1"/>
  <c r="B344" i="41" s="1"/>
  <c r="B421" i="41" s="1"/>
  <c r="B498" i="41" s="1"/>
  <c r="B575" i="41" s="1"/>
  <c r="B652" i="41" s="1"/>
  <c r="B729" i="41" s="1"/>
  <c r="B806" i="41" s="1"/>
  <c r="B883" i="41" s="1"/>
  <c r="B960" i="41" s="1"/>
  <c r="B1037" i="41" s="1"/>
  <c r="B1114" i="41" s="1"/>
  <c r="B1191" i="41" s="1"/>
  <c r="B1268" i="41" s="1"/>
  <c r="B1345" i="41" s="1"/>
  <c r="B1422" i="41" s="1"/>
  <c r="B1499" i="41" s="1"/>
  <c r="B37" i="41"/>
  <c r="B114" i="41" s="1"/>
  <c r="B191" i="41" s="1"/>
  <c r="B268" i="41" s="1"/>
  <c r="B345" i="41" s="1"/>
  <c r="B422" i="41" s="1"/>
  <c r="B499" i="41" s="1"/>
  <c r="B576" i="41" s="1"/>
  <c r="B653" i="41" s="1"/>
  <c r="B730" i="41" s="1"/>
  <c r="B807" i="41" s="1"/>
  <c r="B884" i="41" s="1"/>
  <c r="B961" i="41" s="1"/>
  <c r="B1038" i="41" s="1"/>
  <c r="B1115" i="41" s="1"/>
  <c r="B1192" i="41" s="1"/>
  <c r="B1269" i="41" s="1"/>
  <c r="B1346" i="41" s="1"/>
  <c r="B1423" i="41" s="1"/>
  <c r="B1500" i="41" s="1"/>
  <c r="B38" i="41"/>
  <c r="B115" i="41" s="1"/>
  <c r="B192" i="41" s="1"/>
  <c r="B269" i="41" s="1"/>
  <c r="B346" i="41" s="1"/>
  <c r="B423" i="41" s="1"/>
  <c r="B500" i="41" s="1"/>
  <c r="B577" i="41" s="1"/>
  <c r="B654" i="41" s="1"/>
  <c r="B731" i="41" s="1"/>
  <c r="B808" i="41" s="1"/>
  <c r="B885" i="41" s="1"/>
  <c r="B962" i="41" s="1"/>
  <c r="B1039" i="41" s="1"/>
  <c r="B1116" i="41" s="1"/>
  <c r="B1193" i="41" s="1"/>
  <c r="B1270" i="41" s="1"/>
  <c r="B1347" i="41" s="1"/>
  <c r="B1424" i="41" s="1"/>
  <c r="B1501" i="41" s="1"/>
  <c r="B39" i="41"/>
  <c r="B116" i="41" s="1"/>
  <c r="B193" i="41" s="1"/>
  <c r="B270" i="41" s="1"/>
  <c r="B347" i="41" s="1"/>
  <c r="B424" i="41" s="1"/>
  <c r="B501" i="41" s="1"/>
  <c r="B578" i="41" s="1"/>
  <c r="B655" i="41" s="1"/>
  <c r="B732" i="41" s="1"/>
  <c r="B809" i="41" s="1"/>
  <c r="B886" i="41" s="1"/>
  <c r="B963" i="41" s="1"/>
  <c r="B1040" i="41" s="1"/>
  <c r="B1117" i="41" s="1"/>
  <c r="B1194" i="41" s="1"/>
  <c r="B1271" i="41" s="1"/>
  <c r="B1348" i="41" s="1"/>
  <c r="B1425" i="41" s="1"/>
  <c r="B1502" i="41" s="1"/>
  <c r="B40" i="41"/>
  <c r="B117" i="41" s="1"/>
  <c r="B194" i="41" s="1"/>
  <c r="B271" i="41" s="1"/>
  <c r="B348" i="41" s="1"/>
  <c r="B425" i="41" s="1"/>
  <c r="B502" i="41" s="1"/>
  <c r="B579" i="41" s="1"/>
  <c r="B656" i="41" s="1"/>
  <c r="B733" i="41" s="1"/>
  <c r="B810" i="41" s="1"/>
  <c r="B887" i="41" s="1"/>
  <c r="B964" i="41" s="1"/>
  <c r="B1041" i="41" s="1"/>
  <c r="B1118" i="41" s="1"/>
  <c r="B1195" i="41" s="1"/>
  <c r="B1272" i="41" s="1"/>
  <c r="B1349" i="41" s="1"/>
  <c r="B1426" i="41" s="1"/>
  <c r="B1503" i="41" s="1"/>
  <c r="B41" i="41"/>
  <c r="B118" i="41" s="1"/>
  <c r="B195" i="41" s="1"/>
  <c r="B272" i="41" s="1"/>
  <c r="B349" i="41" s="1"/>
  <c r="B426" i="41" s="1"/>
  <c r="B503" i="41" s="1"/>
  <c r="B580" i="41" s="1"/>
  <c r="B657" i="41" s="1"/>
  <c r="B734" i="41" s="1"/>
  <c r="B811" i="41" s="1"/>
  <c r="B888" i="41" s="1"/>
  <c r="B965" i="41" s="1"/>
  <c r="B1042" i="41" s="1"/>
  <c r="B1119" i="41" s="1"/>
  <c r="B1196" i="41" s="1"/>
  <c r="B1273" i="41" s="1"/>
  <c r="B1350" i="41" s="1"/>
  <c r="B1427" i="41" s="1"/>
  <c r="B1504" i="41" s="1"/>
  <c r="B42" i="41"/>
  <c r="B119" i="41" s="1"/>
  <c r="B196" i="41" s="1"/>
  <c r="B273" i="41" s="1"/>
  <c r="B350" i="41" s="1"/>
  <c r="B427" i="41" s="1"/>
  <c r="B504" i="41" s="1"/>
  <c r="B581" i="41" s="1"/>
  <c r="B658" i="41" s="1"/>
  <c r="B735" i="41" s="1"/>
  <c r="B812" i="41" s="1"/>
  <c r="B889" i="41" s="1"/>
  <c r="B966" i="41" s="1"/>
  <c r="B1043" i="41" s="1"/>
  <c r="B1120" i="41" s="1"/>
  <c r="B1197" i="41" s="1"/>
  <c r="B1274" i="41" s="1"/>
  <c r="B1351" i="41" s="1"/>
  <c r="B1428" i="41" s="1"/>
  <c r="B1505" i="41" s="1"/>
  <c r="B43" i="41"/>
  <c r="B120" i="41" s="1"/>
  <c r="B197" i="41" s="1"/>
  <c r="B274" i="41" s="1"/>
  <c r="B351" i="41" s="1"/>
  <c r="B428" i="41" s="1"/>
  <c r="B505" i="41" s="1"/>
  <c r="B582" i="41" s="1"/>
  <c r="B659" i="41" s="1"/>
  <c r="B736" i="41" s="1"/>
  <c r="B813" i="41" s="1"/>
  <c r="B890" i="41" s="1"/>
  <c r="B967" i="41" s="1"/>
  <c r="B1044" i="41" s="1"/>
  <c r="B1121" i="41" s="1"/>
  <c r="B1198" i="41" s="1"/>
  <c r="B1275" i="41" s="1"/>
  <c r="B1352" i="41" s="1"/>
  <c r="B1429" i="41" s="1"/>
  <c r="B1506" i="41" s="1"/>
  <c r="B44" i="41"/>
  <c r="B121" i="41" s="1"/>
  <c r="B198" i="41" s="1"/>
  <c r="B275" i="41" s="1"/>
  <c r="B352" i="41" s="1"/>
  <c r="B429" i="41" s="1"/>
  <c r="B506" i="41" s="1"/>
  <c r="B583" i="41" s="1"/>
  <c r="B660" i="41" s="1"/>
  <c r="B737" i="41" s="1"/>
  <c r="B814" i="41" s="1"/>
  <c r="B891" i="41" s="1"/>
  <c r="B968" i="41" s="1"/>
  <c r="B1045" i="41" s="1"/>
  <c r="B1122" i="41" s="1"/>
  <c r="B1199" i="41" s="1"/>
  <c r="B1276" i="41" s="1"/>
  <c r="B1353" i="41" s="1"/>
  <c r="B1430" i="41" s="1"/>
  <c r="B1507" i="41" s="1"/>
  <c r="B45" i="41"/>
  <c r="B122" i="41" s="1"/>
  <c r="B199" i="41" s="1"/>
  <c r="B276" i="41" s="1"/>
  <c r="B353" i="41" s="1"/>
  <c r="B430" i="41" s="1"/>
  <c r="B507" i="41" s="1"/>
  <c r="B584" i="41" s="1"/>
  <c r="B661" i="41" s="1"/>
  <c r="B738" i="41" s="1"/>
  <c r="B815" i="41" s="1"/>
  <c r="B892" i="41" s="1"/>
  <c r="B969" i="41" s="1"/>
  <c r="B1046" i="41" s="1"/>
  <c r="B1123" i="41" s="1"/>
  <c r="B1200" i="41" s="1"/>
  <c r="B1277" i="41" s="1"/>
  <c r="B1354" i="41" s="1"/>
  <c r="B1431" i="41" s="1"/>
  <c r="B1508" i="41" s="1"/>
  <c r="B46" i="41"/>
  <c r="B123" i="41" s="1"/>
  <c r="B200" i="41" s="1"/>
  <c r="B277" i="41" s="1"/>
  <c r="B354" i="41" s="1"/>
  <c r="B431" i="41" s="1"/>
  <c r="B508" i="41" s="1"/>
  <c r="B585" i="41" s="1"/>
  <c r="B662" i="41" s="1"/>
  <c r="B739" i="41" s="1"/>
  <c r="B816" i="41" s="1"/>
  <c r="B893" i="41" s="1"/>
  <c r="B970" i="41" s="1"/>
  <c r="B1047" i="41" s="1"/>
  <c r="B1124" i="41" s="1"/>
  <c r="B1201" i="41" s="1"/>
  <c r="B1278" i="41" s="1"/>
  <c r="B1355" i="41" s="1"/>
  <c r="B1432" i="41" s="1"/>
  <c r="B1509" i="41" s="1"/>
  <c r="B47" i="41"/>
  <c r="B124" i="41" s="1"/>
  <c r="B201" i="41" s="1"/>
  <c r="B278" i="41" s="1"/>
  <c r="B355" i="41" s="1"/>
  <c r="B432" i="41" s="1"/>
  <c r="B509" i="41" s="1"/>
  <c r="B586" i="41" s="1"/>
  <c r="B663" i="41" s="1"/>
  <c r="B740" i="41" s="1"/>
  <c r="B817" i="41" s="1"/>
  <c r="B894" i="41" s="1"/>
  <c r="B971" i="41" s="1"/>
  <c r="B1048" i="41" s="1"/>
  <c r="B1125" i="41" s="1"/>
  <c r="B1202" i="41" s="1"/>
  <c r="B1279" i="41" s="1"/>
  <c r="B1356" i="41" s="1"/>
  <c r="B1433" i="41" s="1"/>
  <c r="B1510" i="41" s="1"/>
  <c r="B48" i="41"/>
  <c r="B125" i="41" s="1"/>
  <c r="B202" i="41" s="1"/>
  <c r="B279" i="41" s="1"/>
  <c r="B356" i="41" s="1"/>
  <c r="B433" i="41" s="1"/>
  <c r="B510" i="41" s="1"/>
  <c r="B587" i="41" s="1"/>
  <c r="B664" i="41" s="1"/>
  <c r="B741" i="41" s="1"/>
  <c r="B818" i="41" s="1"/>
  <c r="B895" i="41" s="1"/>
  <c r="B972" i="41" s="1"/>
  <c r="B1049" i="41" s="1"/>
  <c r="B1126" i="41" s="1"/>
  <c r="B1203" i="41" s="1"/>
  <c r="B1280" i="41" s="1"/>
  <c r="B1357" i="41" s="1"/>
  <c r="B1434" i="41" s="1"/>
  <c r="B1511" i="41" s="1"/>
  <c r="B49" i="41"/>
  <c r="B126" i="41" s="1"/>
  <c r="B203" i="41" s="1"/>
  <c r="B280" i="41" s="1"/>
  <c r="B357" i="41" s="1"/>
  <c r="B434" i="41" s="1"/>
  <c r="B511" i="41" s="1"/>
  <c r="B588" i="41" s="1"/>
  <c r="B665" i="41" s="1"/>
  <c r="B742" i="41" s="1"/>
  <c r="B819" i="41" s="1"/>
  <c r="B896" i="41" s="1"/>
  <c r="B973" i="41" s="1"/>
  <c r="B1050" i="41" s="1"/>
  <c r="B1127" i="41" s="1"/>
  <c r="B1204" i="41" s="1"/>
  <c r="B1281" i="41" s="1"/>
  <c r="B1358" i="41" s="1"/>
  <c r="B1435" i="41" s="1"/>
  <c r="B1512" i="41" s="1"/>
  <c r="B50" i="41"/>
  <c r="B127" i="41" s="1"/>
  <c r="B204" i="41" s="1"/>
  <c r="B281" i="41" s="1"/>
  <c r="B358" i="41" s="1"/>
  <c r="B435" i="41" s="1"/>
  <c r="B512" i="41" s="1"/>
  <c r="B589" i="41" s="1"/>
  <c r="B666" i="41" s="1"/>
  <c r="B743" i="41" s="1"/>
  <c r="B820" i="41" s="1"/>
  <c r="B897" i="41" s="1"/>
  <c r="B974" i="41" s="1"/>
  <c r="B1051" i="41" s="1"/>
  <c r="B1128" i="41" s="1"/>
  <c r="B1205" i="41" s="1"/>
  <c r="B1282" i="41" s="1"/>
  <c r="B1359" i="41" s="1"/>
  <c r="B1436" i="41" s="1"/>
  <c r="B1513" i="41" s="1"/>
  <c r="B51" i="41"/>
  <c r="B128" i="41" s="1"/>
  <c r="B205" i="41" s="1"/>
  <c r="B282" i="41" s="1"/>
  <c r="B359" i="41" s="1"/>
  <c r="B436" i="41" s="1"/>
  <c r="B513" i="41" s="1"/>
  <c r="B590" i="41" s="1"/>
  <c r="B667" i="41" s="1"/>
  <c r="B744" i="41" s="1"/>
  <c r="B821" i="41" s="1"/>
  <c r="B898" i="41" s="1"/>
  <c r="B975" i="41" s="1"/>
  <c r="B1052" i="41" s="1"/>
  <c r="B1129" i="41" s="1"/>
  <c r="B1206" i="41" s="1"/>
  <c r="B1283" i="41" s="1"/>
  <c r="B1360" i="41" s="1"/>
  <c r="B1437" i="41" s="1"/>
  <c r="B1514" i="41" s="1"/>
  <c r="B52" i="41"/>
  <c r="B129" i="41" s="1"/>
  <c r="B206" i="41" s="1"/>
  <c r="B283" i="41" s="1"/>
  <c r="B360" i="41" s="1"/>
  <c r="B437" i="41" s="1"/>
  <c r="B514" i="41" s="1"/>
  <c r="B591" i="41" s="1"/>
  <c r="B668" i="41" s="1"/>
  <c r="B745" i="41" s="1"/>
  <c r="B822" i="41" s="1"/>
  <c r="B899" i="41" s="1"/>
  <c r="B976" i="41" s="1"/>
  <c r="B1053" i="41" s="1"/>
  <c r="B1130" i="41" s="1"/>
  <c r="B1207" i="41" s="1"/>
  <c r="B1284" i="41" s="1"/>
  <c r="B1361" i="41" s="1"/>
  <c r="B1438" i="41" s="1"/>
  <c r="B1515" i="41" s="1"/>
  <c r="B53" i="41"/>
  <c r="B130" i="41" s="1"/>
  <c r="B207" i="41" s="1"/>
  <c r="B284" i="41" s="1"/>
  <c r="B361" i="41" s="1"/>
  <c r="B438" i="41" s="1"/>
  <c r="B515" i="41" s="1"/>
  <c r="B592" i="41" s="1"/>
  <c r="B669" i="41" s="1"/>
  <c r="B746" i="41" s="1"/>
  <c r="B823" i="41" s="1"/>
  <c r="B900" i="41" s="1"/>
  <c r="B977" i="41" s="1"/>
  <c r="B1054" i="41" s="1"/>
  <c r="B1131" i="41" s="1"/>
  <c r="B1208" i="41" s="1"/>
  <c r="B1285" i="41" s="1"/>
  <c r="B1362" i="41" s="1"/>
  <c r="B1439" i="41" s="1"/>
  <c r="B1516" i="41" s="1"/>
  <c r="B59" i="41"/>
  <c r="B136" i="41" s="1"/>
  <c r="B213" i="41" s="1"/>
  <c r="B290" i="41" s="1"/>
  <c r="B367" i="41" s="1"/>
  <c r="B444" i="41" s="1"/>
  <c r="B521" i="41" s="1"/>
  <c r="B598" i="41" s="1"/>
  <c r="B675" i="41" s="1"/>
  <c r="B752" i="41" s="1"/>
  <c r="B829" i="41" s="1"/>
  <c r="B906" i="41" s="1"/>
  <c r="B983" i="41" s="1"/>
  <c r="B1060" i="41" s="1"/>
  <c r="B1137" i="41" s="1"/>
  <c r="B1214" i="41" s="1"/>
  <c r="B1291" i="41" s="1"/>
  <c r="B1368" i="41" s="1"/>
  <c r="B1445" i="41" s="1"/>
  <c r="B1522" i="41" s="1"/>
  <c r="B70" i="41"/>
  <c r="B147" i="41" s="1"/>
  <c r="B224" i="41" s="1"/>
  <c r="B301" i="41" s="1"/>
  <c r="B378" i="41" s="1"/>
  <c r="B455" i="41" s="1"/>
  <c r="B532" i="41" s="1"/>
  <c r="B609" i="41" s="1"/>
  <c r="B686" i="41" s="1"/>
  <c r="B763" i="41" s="1"/>
  <c r="B840" i="41" s="1"/>
  <c r="B917" i="41" s="1"/>
  <c r="B994" i="41" s="1"/>
  <c r="B1071" i="41" s="1"/>
  <c r="B1148" i="41" s="1"/>
  <c r="B1225" i="41" s="1"/>
  <c r="B1302" i="41" s="1"/>
  <c r="B1379" i="41" s="1"/>
  <c r="B1456" i="41" s="1"/>
  <c r="B1533" i="41" s="1"/>
  <c r="B71" i="41"/>
  <c r="B148" i="41" s="1"/>
  <c r="B225" i="41" s="1"/>
  <c r="B302" i="41" s="1"/>
  <c r="B379" i="41" s="1"/>
  <c r="B456" i="41" s="1"/>
  <c r="B533" i="41" s="1"/>
  <c r="B610" i="41" s="1"/>
  <c r="B687" i="41" s="1"/>
  <c r="B764" i="41" s="1"/>
  <c r="B841" i="41" s="1"/>
  <c r="B918" i="41" s="1"/>
  <c r="B995" i="41" s="1"/>
  <c r="B1072" i="41" s="1"/>
  <c r="B1149" i="41" s="1"/>
  <c r="B1226" i="41" s="1"/>
  <c r="B1303" i="41" s="1"/>
  <c r="B1380" i="41" s="1"/>
  <c r="B1457" i="41" s="1"/>
  <c r="B1534" i="41" s="1"/>
  <c r="B72" i="41"/>
  <c r="B149" i="41" s="1"/>
  <c r="B226" i="41" s="1"/>
  <c r="B303" i="41" s="1"/>
  <c r="B380" i="41" s="1"/>
  <c r="B457" i="41" s="1"/>
  <c r="B534" i="41" s="1"/>
  <c r="B611" i="41" s="1"/>
  <c r="B688" i="41" s="1"/>
  <c r="B765" i="41" s="1"/>
  <c r="B842" i="41" s="1"/>
  <c r="B919" i="41" s="1"/>
  <c r="B996" i="41" s="1"/>
  <c r="B1073" i="41" s="1"/>
  <c r="B1150" i="41" s="1"/>
  <c r="B1227" i="41" s="1"/>
  <c r="B1304" i="41" s="1"/>
  <c r="B1381" i="41" s="1"/>
  <c r="B1458" i="41" s="1"/>
  <c r="B1535" i="41" s="1"/>
  <c r="B73" i="41"/>
  <c r="B150" i="41" s="1"/>
  <c r="B227" i="41" s="1"/>
  <c r="B304" i="41" s="1"/>
  <c r="B381" i="41" s="1"/>
  <c r="B458" i="41" s="1"/>
  <c r="B535" i="41" s="1"/>
  <c r="B612" i="41" s="1"/>
  <c r="B689" i="41" s="1"/>
  <c r="B766" i="41" s="1"/>
  <c r="B843" i="41" s="1"/>
  <c r="B920" i="41" s="1"/>
  <c r="B997" i="41" s="1"/>
  <c r="B1074" i="41" s="1"/>
  <c r="B1151" i="41" s="1"/>
  <c r="B1228" i="41" s="1"/>
  <c r="B1305" i="41" s="1"/>
  <c r="B1382" i="41" s="1"/>
  <c r="B1459" i="41" s="1"/>
  <c r="B1536" i="41" s="1"/>
  <c r="B74" i="41"/>
  <c r="B151" i="41" s="1"/>
  <c r="B228" i="41" s="1"/>
  <c r="B305" i="41" s="1"/>
  <c r="B382" i="41" s="1"/>
  <c r="B459" i="41" s="1"/>
  <c r="B536" i="41" s="1"/>
  <c r="B613" i="41" s="1"/>
  <c r="B690" i="41" s="1"/>
  <c r="B767" i="41" s="1"/>
  <c r="B844" i="41" s="1"/>
  <c r="B921" i="41" s="1"/>
  <c r="B998" i="41" s="1"/>
  <c r="B1075" i="41" s="1"/>
  <c r="B1152" i="41" s="1"/>
  <c r="B1229" i="41" s="1"/>
  <c r="B1306" i="41" s="1"/>
  <c r="B1383" i="41" s="1"/>
  <c r="B1460" i="41" s="1"/>
  <c r="B1537" i="41" s="1"/>
  <c r="B75" i="41"/>
  <c r="B152" i="41" s="1"/>
  <c r="B229" i="41" s="1"/>
  <c r="B306" i="41" s="1"/>
  <c r="B383" i="41" s="1"/>
  <c r="B460" i="41" s="1"/>
  <c r="B537" i="41" s="1"/>
  <c r="B614" i="41" s="1"/>
  <c r="B691" i="41" s="1"/>
  <c r="B768" i="41" s="1"/>
  <c r="B845" i="41" s="1"/>
  <c r="B922" i="41" s="1"/>
  <c r="B999" i="41" s="1"/>
  <c r="B1076" i="41" s="1"/>
  <c r="B1153" i="41" s="1"/>
  <c r="B1230" i="41" s="1"/>
  <c r="B1307" i="41" s="1"/>
  <c r="B1384" i="41" s="1"/>
  <c r="B1461" i="41" s="1"/>
  <c r="B1538" i="41" s="1"/>
  <c r="B76" i="41"/>
  <c r="B153" i="41" s="1"/>
  <c r="B230" i="41" s="1"/>
  <c r="B307" i="41" s="1"/>
  <c r="B384" i="41" s="1"/>
  <c r="B461" i="41" s="1"/>
  <c r="B538" i="41" s="1"/>
  <c r="B615" i="41" s="1"/>
  <c r="B692" i="41" s="1"/>
  <c r="B769" i="41" s="1"/>
  <c r="B846" i="41" s="1"/>
  <c r="B923" i="41" s="1"/>
  <c r="B1000" i="41" s="1"/>
  <c r="B1077" i="41" s="1"/>
  <c r="B1154" i="41" s="1"/>
  <c r="B1231" i="41" s="1"/>
  <c r="B1308" i="41" s="1"/>
  <c r="B1385" i="41" s="1"/>
  <c r="B1462" i="41" s="1"/>
  <c r="B1539" i="41" s="1"/>
  <c r="B77" i="41"/>
  <c r="B154" i="41" s="1"/>
  <c r="B231" i="41" s="1"/>
  <c r="B308" i="41" s="1"/>
  <c r="B385" i="41" s="1"/>
  <c r="B462" i="41" s="1"/>
  <c r="B539" i="41" s="1"/>
  <c r="B616" i="41" s="1"/>
  <c r="B693" i="41" s="1"/>
  <c r="B770" i="41" s="1"/>
  <c r="B847" i="41" s="1"/>
  <c r="B924" i="41" s="1"/>
  <c r="B1001" i="41" s="1"/>
  <c r="B1078" i="41" s="1"/>
  <c r="B1155" i="41" s="1"/>
  <c r="B1232" i="41" s="1"/>
  <c r="B1309" i="41" s="1"/>
  <c r="B1386" i="41" s="1"/>
  <c r="B1463" i="41" s="1"/>
  <c r="B1540" i="41" s="1"/>
  <c r="B78" i="41"/>
  <c r="B155" i="41" s="1"/>
  <c r="B232" i="41" s="1"/>
  <c r="B309" i="41" s="1"/>
  <c r="B386" i="41" s="1"/>
  <c r="B463" i="41" s="1"/>
  <c r="B540" i="41" s="1"/>
  <c r="B617" i="41" s="1"/>
  <c r="B694" i="41" s="1"/>
  <c r="B771" i="41" s="1"/>
  <c r="B848" i="41" s="1"/>
  <c r="B925" i="41" s="1"/>
  <c r="B1002" i="41" s="1"/>
  <c r="B1079" i="41" s="1"/>
  <c r="B1156" i="41" s="1"/>
  <c r="B1233" i="41" s="1"/>
  <c r="B1310" i="41" s="1"/>
  <c r="B1387" i="41" s="1"/>
  <c r="B1464" i="41" s="1"/>
  <c r="B1541" i="41" s="1"/>
  <c r="B79" i="41"/>
  <c r="B156" i="41" s="1"/>
  <c r="B233" i="41" s="1"/>
  <c r="B310" i="41" s="1"/>
  <c r="B387" i="41" s="1"/>
  <c r="B464" i="41" s="1"/>
  <c r="B541" i="41" s="1"/>
  <c r="B618" i="41" s="1"/>
  <c r="B695" i="41" s="1"/>
  <c r="B772" i="41" s="1"/>
  <c r="B849" i="41" s="1"/>
  <c r="B926" i="41" s="1"/>
  <c r="B1003" i="41" s="1"/>
  <c r="B1080" i="41" s="1"/>
  <c r="B1157" i="41" s="1"/>
  <c r="B1234" i="41" s="1"/>
  <c r="B1311" i="41" s="1"/>
  <c r="B1388" i="41" s="1"/>
  <c r="B1465" i="41" s="1"/>
  <c r="B1542" i="41" s="1"/>
  <c r="B80" i="41"/>
  <c r="B157" i="41" s="1"/>
  <c r="B234" i="41" s="1"/>
  <c r="B311" i="41" s="1"/>
  <c r="B388" i="41" s="1"/>
  <c r="B465" i="41" s="1"/>
  <c r="B542" i="41" s="1"/>
  <c r="B619" i="41" s="1"/>
  <c r="B696" i="41" s="1"/>
  <c r="B773" i="41" s="1"/>
  <c r="B850" i="41" s="1"/>
  <c r="B927" i="41" s="1"/>
  <c r="B1004" i="41" s="1"/>
  <c r="B1081" i="41" s="1"/>
  <c r="B1158" i="41" s="1"/>
  <c r="B1235" i="41" s="1"/>
  <c r="B1312" i="41" s="1"/>
  <c r="B1389" i="41" s="1"/>
  <c r="B1466" i="41" s="1"/>
  <c r="B1543" i="41" s="1"/>
  <c r="B6" i="41"/>
  <c r="B83" i="41" s="1"/>
  <c r="B160" i="41" s="1"/>
  <c r="B237" i="41" s="1"/>
  <c r="B314" i="41" s="1"/>
  <c r="B391" i="41" s="1"/>
  <c r="B468" i="41" s="1"/>
  <c r="B545" i="41" s="1"/>
  <c r="B622" i="41" s="1"/>
  <c r="B699" i="41" s="1"/>
  <c r="B776" i="41" s="1"/>
  <c r="B853" i="41" s="1"/>
  <c r="B930" i="41" s="1"/>
  <c r="B1007" i="41" s="1"/>
  <c r="B1084" i="41" s="1"/>
  <c r="B1161" i="41" s="1"/>
  <c r="B1238" i="41" s="1"/>
  <c r="B1315" i="41" s="1"/>
  <c r="B1392" i="41" s="1"/>
  <c r="B1469" i="41" s="1"/>
  <c r="C82" i="41"/>
  <c r="C159" i="41"/>
  <c r="C236" i="41"/>
  <c r="C313" i="41"/>
  <c r="C390" i="41"/>
  <c r="C467" i="41"/>
  <c r="C544" i="41"/>
  <c r="C621" i="41"/>
  <c r="C698" i="41"/>
  <c r="C775" i="41"/>
  <c r="C852" i="41"/>
  <c r="C929" i="41"/>
  <c r="C1006" i="41"/>
  <c r="C1083" i="41"/>
  <c r="C1160" i="41"/>
  <c r="C1237" i="41"/>
  <c r="C1314" i="41"/>
  <c r="C1391" i="41"/>
  <c r="C87" i="41"/>
  <c r="C164" i="41"/>
  <c r="C241" i="41"/>
  <c r="C318" i="41"/>
  <c r="C395" i="41"/>
  <c r="C472" i="41"/>
  <c r="C549" i="41"/>
  <c r="C626" i="41"/>
  <c r="C703" i="41"/>
  <c r="C780" i="41"/>
  <c r="C857" i="41"/>
  <c r="C934" i="41"/>
  <c r="C1011" i="41"/>
  <c r="C1088" i="41"/>
  <c r="C1165" i="41"/>
  <c r="C1242" i="41"/>
  <c r="C1319" i="41"/>
  <c r="C1396" i="41"/>
  <c r="C1473" i="41"/>
  <c r="C88" i="41"/>
  <c r="C165" i="41"/>
  <c r="C242" i="41"/>
  <c r="C319" i="41"/>
  <c r="C396" i="41"/>
  <c r="C473" i="41"/>
  <c r="C550" i="41"/>
  <c r="C627" i="41"/>
  <c r="C704" i="41"/>
  <c r="C781" i="41"/>
  <c r="C858" i="41"/>
  <c r="C935" i="41"/>
  <c r="C1012" i="41"/>
  <c r="C1089" i="41"/>
  <c r="C1166" i="41"/>
  <c r="C1243" i="41"/>
  <c r="C1320" i="41"/>
  <c r="C1397" i="41"/>
  <c r="C1474" i="41"/>
  <c r="C89" i="41"/>
  <c r="C166" i="41"/>
  <c r="C243" i="41"/>
  <c r="C320" i="41"/>
  <c r="C397" i="41"/>
  <c r="C474" i="41"/>
  <c r="C551" i="41"/>
  <c r="C628" i="41"/>
  <c r="C705" i="41"/>
  <c r="C782" i="41"/>
  <c r="C859" i="41"/>
  <c r="C936" i="41"/>
  <c r="C1013" i="41"/>
  <c r="C1090" i="41"/>
  <c r="C1167" i="41"/>
  <c r="C1244" i="41"/>
  <c r="C1321" i="41"/>
  <c r="C1398" i="41"/>
  <c r="C1475" i="41"/>
  <c r="C90" i="41"/>
  <c r="C167" i="41"/>
  <c r="C244" i="41"/>
  <c r="C321" i="41"/>
  <c r="C398" i="41"/>
  <c r="C475" i="41"/>
  <c r="C552" i="41"/>
  <c r="C629" i="41"/>
  <c r="C706" i="41"/>
  <c r="C783" i="41"/>
  <c r="C860" i="41"/>
  <c r="C937" i="41"/>
  <c r="C1014" i="41"/>
  <c r="C1091" i="41"/>
  <c r="C1168" i="41"/>
  <c r="C1245" i="41"/>
  <c r="C1322" i="41"/>
  <c r="C1399" i="41"/>
  <c r="C1476" i="41"/>
  <c r="C91" i="41"/>
  <c r="C168" i="41"/>
  <c r="C245" i="41"/>
  <c r="C322" i="41"/>
  <c r="C399" i="41"/>
  <c r="C476" i="41"/>
  <c r="C553" i="41"/>
  <c r="C630" i="41"/>
  <c r="C707" i="41"/>
  <c r="C784" i="41"/>
  <c r="C861" i="41"/>
  <c r="C938" i="41"/>
  <c r="C1015" i="41"/>
  <c r="C1092" i="41"/>
  <c r="C1169" i="41"/>
  <c r="C1246" i="41"/>
  <c r="C1323" i="41"/>
  <c r="C1400" i="41"/>
  <c r="C1477" i="41"/>
  <c r="C93" i="41"/>
  <c r="C170" i="41"/>
  <c r="C247" i="41"/>
  <c r="C324" i="41"/>
  <c r="C401" i="41"/>
  <c r="C478" i="41"/>
  <c r="C555" i="41"/>
  <c r="C632" i="41"/>
  <c r="C709" i="41"/>
  <c r="C786" i="41"/>
  <c r="C863" i="41"/>
  <c r="C940" i="41"/>
  <c r="C1017" i="41"/>
  <c r="C1094" i="41"/>
  <c r="C1171" i="41"/>
  <c r="C1248" i="41"/>
  <c r="C1325" i="41"/>
  <c r="C1402" i="41"/>
  <c r="C1479" i="41"/>
  <c r="C94" i="41"/>
  <c r="C171" i="41"/>
  <c r="C248" i="41"/>
  <c r="C325" i="41"/>
  <c r="C402" i="41"/>
  <c r="C479" i="41"/>
  <c r="C556" i="41"/>
  <c r="C633" i="41"/>
  <c r="C710" i="41"/>
  <c r="C787" i="41"/>
  <c r="C864" i="41"/>
  <c r="C941" i="41"/>
  <c r="C1018" i="41"/>
  <c r="C1095" i="41"/>
  <c r="C1172" i="41"/>
  <c r="C1249" i="41"/>
  <c r="C1326" i="41"/>
  <c r="C1403" i="41"/>
  <c r="C1480" i="41"/>
  <c r="C95" i="41"/>
  <c r="C172" i="41"/>
  <c r="C249" i="41"/>
  <c r="C326" i="41"/>
  <c r="C403" i="41"/>
  <c r="C480" i="41"/>
  <c r="C557" i="41"/>
  <c r="C634" i="41"/>
  <c r="C711" i="41"/>
  <c r="C788" i="41"/>
  <c r="C865" i="41"/>
  <c r="C942" i="41"/>
  <c r="C1019" i="41"/>
  <c r="C1096" i="41"/>
  <c r="C1173" i="41"/>
  <c r="C1250" i="41"/>
  <c r="C1327" i="41"/>
  <c r="C1404" i="41"/>
  <c r="C1481" i="41"/>
  <c r="C96" i="41"/>
  <c r="C173" i="41"/>
  <c r="C250" i="41"/>
  <c r="C327" i="41"/>
  <c r="C404" i="41"/>
  <c r="C481" i="41"/>
  <c r="C558" i="41"/>
  <c r="C635" i="41"/>
  <c r="C712" i="41"/>
  <c r="C789" i="41"/>
  <c r="C866" i="41"/>
  <c r="C943" i="41"/>
  <c r="C1020" i="41"/>
  <c r="C1097" i="41"/>
  <c r="C1174" i="41"/>
  <c r="C1251" i="41"/>
  <c r="C1328" i="41"/>
  <c r="C1405" i="41"/>
  <c r="C1482" i="41"/>
  <c r="C97" i="41"/>
  <c r="C174" i="41"/>
  <c r="C251" i="41"/>
  <c r="C328" i="41"/>
  <c r="C405" i="41"/>
  <c r="C482" i="41"/>
  <c r="C559" i="41"/>
  <c r="C636" i="41"/>
  <c r="C713" i="41"/>
  <c r="C790" i="41"/>
  <c r="C867" i="41"/>
  <c r="C944" i="41"/>
  <c r="C1021" i="41"/>
  <c r="C1098" i="41"/>
  <c r="C1175" i="41"/>
  <c r="C1252" i="41"/>
  <c r="C1329" i="41"/>
  <c r="C1406" i="41"/>
  <c r="C1483" i="41"/>
  <c r="C98" i="41"/>
  <c r="C175" i="41"/>
  <c r="C252" i="41"/>
  <c r="C329" i="41"/>
  <c r="C406" i="41"/>
  <c r="C483" i="41"/>
  <c r="C560" i="41"/>
  <c r="C637" i="41"/>
  <c r="C714" i="41"/>
  <c r="C791" i="41"/>
  <c r="C868" i="41"/>
  <c r="C945" i="41"/>
  <c r="C1022" i="41"/>
  <c r="C1099" i="41"/>
  <c r="C1176" i="41"/>
  <c r="C1253" i="41"/>
  <c r="C1330" i="41"/>
  <c r="C1407" i="41"/>
  <c r="C1484" i="41"/>
  <c r="C100" i="41"/>
  <c r="C177" i="41"/>
  <c r="C254" i="41"/>
  <c r="C331" i="41"/>
  <c r="C408" i="41"/>
  <c r="C485" i="41"/>
  <c r="C562" i="41"/>
  <c r="C639" i="41"/>
  <c r="C716" i="41"/>
  <c r="C793" i="41"/>
  <c r="C870" i="41"/>
  <c r="C947" i="41"/>
  <c r="C1024" i="41"/>
  <c r="C1101" i="41"/>
  <c r="C1178" i="41"/>
  <c r="C1255" i="41"/>
  <c r="C1332" i="41"/>
  <c r="C1409" i="41"/>
  <c r="C1486" i="41"/>
  <c r="C101" i="41"/>
  <c r="C178" i="41"/>
  <c r="C255" i="41"/>
  <c r="C332" i="41"/>
  <c r="C409" i="41"/>
  <c r="C486" i="41"/>
  <c r="C563" i="41"/>
  <c r="C640" i="41"/>
  <c r="C717" i="41"/>
  <c r="C794" i="41"/>
  <c r="C871" i="41"/>
  <c r="C948" i="41"/>
  <c r="C1025" i="41"/>
  <c r="C1102" i="41"/>
  <c r="C1179" i="41"/>
  <c r="C1256" i="41"/>
  <c r="C1333" i="41"/>
  <c r="C1410" i="41"/>
  <c r="C1487" i="41"/>
  <c r="C102" i="41"/>
  <c r="C179" i="41"/>
  <c r="C256" i="41"/>
  <c r="C333" i="41"/>
  <c r="C410" i="41"/>
  <c r="C487" i="41"/>
  <c r="C564" i="41"/>
  <c r="C641" i="41"/>
  <c r="C718" i="41"/>
  <c r="C795" i="41"/>
  <c r="C872" i="41"/>
  <c r="C949" i="41"/>
  <c r="C1026" i="41"/>
  <c r="C1103" i="41"/>
  <c r="C1180" i="41"/>
  <c r="C1257" i="41"/>
  <c r="C1334" i="41"/>
  <c r="C1411" i="41"/>
  <c r="C1488" i="41"/>
  <c r="C103" i="41"/>
  <c r="C180" i="41"/>
  <c r="C257" i="41"/>
  <c r="C334" i="41"/>
  <c r="C411" i="41"/>
  <c r="C488" i="41"/>
  <c r="C565" i="41"/>
  <c r="C642" i="41"/>
  <c r="C719" i="41"/>
  <c r="C796" i="41"/>
  <c r="C873" i="41"/>
  <c r="C950" i="41"/>
  <c r="C1027" i="41"/>
  <c r="C1104" i="41"/>
  <c r="C1181" i="41"/>
  <c r="C1258" i="41"/>
  <c r="C1335" i="41"/>
  <c r="C1412" i="41"/>
  <c r="C1489" i="41"/>
  <c r="C104" i="41"/>
  <c r="C181" i="41"/>
  <c r="C258" i="41"/>
  <c r="C335" i="41"/>
  <c r="C412" i="41"/>
  <c r="C489" i="41"/>
  <c r="C566" i="41"/>
  <c r="C643" i="41"/>
  <c r="C720" i="41"/>
  <c r="C797" i="41"/>
  <c r="C874" i="41"/>
  <c r="C951" i="41"/>
  <c r="C1028" i="41"/>
  <c r="C1105" i="41"/>
  <c r="C1182" i="41"/>
  <c r="C1259" i="41"/>
  <c r="C1336" i="41"/>
  <c r="C1413" i="41"/>
  <c r="C1490" i="41"/>
  <c r="C107" i="41"/>
  <c r="C184" i="41"/>
  <c r="C261" i="41"/>
  <c r="C338" i="41"/>
  <c r="C415" i="41"/>
  <c r="C492" i="41"/>
  <c r="C569" i="41"/>
  <c r="C646" i="41"/>
  <c r="C723" i="41"/>
  <c r="C800" i="41"/>
  <c r="C877" i="41"/>
  <c r="C954" i="41"/>
  <c r="C1031" i="41"/>
  <c r="C1108" i="41"/>
  <c r="C1185" i="41"/>
  <c r="C1262" i="41"/>
  <c r="C1339" i="41"/>
  <c r="C1416" i="41"/>
  <c r="C1493" i="41"/>
  <c r="C108" i="41"/>
  <c r="C185" i="41"/>
  <c r="C262" i="41"/>
  <c r="C339" i="41"/>
  <c r="C416" i="41"/>
  <c r="C493" i="41"/>
  <c r="C570" i="41"/>
  <c r="C647" i="41"/>
  <c r="C724" i="41"/>
  <c r="C801" i="41"/>
  <c r="C878" i="41"/>
  <c r="C955" i="41"/>
  <c r="C1032" i="41"/>
  <c r="C1109" i="41"/>
  <c r="C1186" i="41"/>
  <c r="C1263" i="41"/>
  <c r="C1340" i="41"/>
  <c r="C1417" i="41"/>
  <c r="C1494" i="41"/>
  <c r="C109" i="41"/>
  <c r="C186" i="41"/>
  <c r="C263" i="41"/>
  <c r="C340" i="41"/>
  <c r="C417" i="41"/>
  <c r="C494" i="41"/>
  <c r="C571" i="41"/>
  <c r="C648" i="41"/>
  <c r="C725" i="41"/>
  <c r="C802" i="41"/>
  <c r="C879" i="41"/>
  <c r="C956" i="41"/>
  <c r="C1033" i="41"/>
  <c r="C1110" i="41"/>
  <c r="C1187" i="41"/>
  <c r="C1264" i="41"/>
  <c r="C1341" i="41"/>
  <c r="C1418" i="41"/>
  <c r="C1495" i="41"/>
  <c r="C110" i="41"/>
  <c r="C187" i="41"/>
  <c r="C264" i="41"/>
  <c r="C341" i="41"/>
  <c r="C418" i="41"/>
  <c r="C495" i="41"/>
  <c r="C572" i="41"/>
  <c r="C649" i="41"/>
  <c r="C726" i="41"/>
  <c r="C803" i="41"/>
  <c r="C880" i="41"/>
  <c r="C957" i="41"/>
  <c r="C1034" i="41"/>
  <c r="C1111" i="41"/>
  <c r="C1188" i="41"/>
  <c r="C1265" i="41"/>
  <c r="C1342" i="41"/>
  <c r="C1419" i="41"/>
  <c r="C1496" i="41"/>
  <c r="C111" i="41"/>
  <c r="C188" i="41"/>
  <c r="C265" i="41"/>
  <c r="C342" i="41"/>
  <c r="C419" i="41"/>
  <c r="C496" i="41"/>
  <c r="C573" i="41"/>
  <c r="C650" i="41"/>
  <c r="C727" i="41"/>
  <c r="C804" i="41"/>
  <c r="C881" i="41"/>
  <c r="C958" i="41"/>
  <c r="C1035" i="41"/>
  <c r="C1112" i="41"/>
  <c r="C1189" i="41"/>
  <c r="C1266" i="41"/>
  <c r="C1343" i="41"/>
  <c r="C1420" i="41"/>
  <c r="C1497" i="41"/>
  <c r="C114" i="41"/>
  <c r="C191" i="41"/>
  <c r="C268" i="41"/>
  <c r="C345" i="41"/>
  <c r="C422" i="41"/>
  <c r="C499" i="41"/>
  <c r="C576" i="41"/>
  <c r="C653" i="41"/>
  <c r="C730" i="41"/>
  <c r="C807" i="41"/>
  <c r="C884" i="41"/>
  <c r="C961" i="41"/>
  <c r="C1038" i="41"/>
  <c r="C1115" i="41"/>
  <c r="C1192" i="41"/>
  <c r="C1269" i="41"/>
  <c r="C1346" i="41"/>
  <c r="C1423" i="41"/>
  <c r="C1500" i="41"/>
  <c r="C115" i="41"/>
  <c r="C192" i="41"/>
  <c r="C269" i="41"/>
  <c r="C346" i="41"/>
  <c r="C423" i="41"/>
  <c r="C500" i="41"/>
  <c r="C577" i="41"/>
  <c r="C654" i="41"/>
  <c r="C731" i="41"/>
  <c r="C808" i="41"/>
  <c r="C885" i="41"/>
  <c r="C962" i="41"/>
  <c r="C1039" i="41"/>
  <c r="C1116" i="41"/>
  <c r="C1193" i="41"/>
  <c r="C1270" i="41"/>
  <c r="C1347" i="41"/>
  <c r="C1424" i="41"/>
  <c r="C1501" i="41"/>
  <c r="C117" i="41"/>
  <c r="C194" i="41"/>
  <c r="C271" i="41"/>
  <c r="C348" i="41"/>
  <c r="C425" i="41"/>
  <c r="C502" i="41"/>
  <c r="C579" i="41"/>
  <c r="C656" i="41"/>
  <c r="C733" i="41"/>
  <c r="C810" i="41"/>
  <c r="C887" i="41"/>
  <c r="C964" i="41"/>
  <c r="C1041" i="41"/>
  <c r="C1118" i="41"/>
  <c r="C1195" i="41"/>
  <c r="C1272" i="41"/>
  <c r="C1349" i="41"/>
  <c r="C1426" i="41"/>
  <c r="C1503" i="41"/>
  <c r="C118" i="41"/>
  <c r="C195" i="41"/>
  <c r="C272" i="41"/>
  <c r="C349" i="41"/>
  <c r="C426" i="41"/>
  <c r="C503" i="41"/>
  <c r="C580" i="41"/>
  <c r="C657" i="41"/>
  <c r="C734" i="41"/>
  <c r="C811" i="41"/>
  <c r="C888" i="41"/>
  <c r="C965" i="41"/>
  <c r="C1042" i="41"/>
  <c r="C1119" i="41"/>
  <c r="C1196" i="41"/>
  <c r="C1273" i="41"/>
  <c r="C1350" i="41"/>
  <c r="C1427" i="41"/>
  <c r="C1504" i="41"/>
  <c r="C120" i="41"/>
  <c r="C197" i="41"/>
  <c r="C274" i="41"/>
  <c r="C351" i="41"/>
  <c r="C428" i="41"/>
  <c r="C505" i="41"/>
  <c r="C582" i="41"/>
  <c r="C659" i="41"/>
  <c r="C736" i="41"/>
  <c r="C813" i="41"/>
  <c r="C890" i="41"/>
  <c r="C967" i="41"/>
  <c r="C1044" i="41"/>
  <c r="C1121" i="41"/>
  <c r="C1198" i="41"/>
  <c r="C1275" i="41"/>
  <c r="C1352" i="41"/>
  <c r="C1429" i="41"/>
  <c r="C1506" i="41"/>
  <c r="C121" i="41"/>
  <c r="C198" i="41"/>
  <c r="C275" i="41"/>
  <c r="C352" i="41"/>
  <c r="C429" i="41"/>
  <c r="C506" i="41"/>
  <c r="C583" i="41"/>
  <c r="C660" i="41"/>
  <c r="C737" i="41"/>
  <c r="C814" i="41"/>
  <c r="C891" i="41"/>
  <c r="C968" i="41"/>
  <c r="C1045" i="41"/>
  <c r="C1122" i="41"/>
  <c r="C1199" i="41"/>
  <c r="C1276" i="41"/>
  <c r="C1353" i="41"/>
  <c r="C1430" i="41"/>
  <c r="C1507" i="41"/>
  <c r="C122" i="41"/>
  <c r="C199" i="41"/>
  <c r="C276" i="41"/>
  <c r="C353" i="41"/>
  <c r="C430" i="41"/>
  <c r="C507" i="41"/>
  <c r="C584" i="41"/>
  <c r="C661" i="41"/>
  <c r="C738" i="41"/>
  <c r="C815" i="41"/>
  <c r="C892" i="41"/>
  <c r="C969" i="41"/>
  <c r="C1046" i="41"/>
  <c r="C1123" i="41"/>
  <c r="C1200" i="41"/>
  <c r="C1277" i="41"/>
  <c r="C1354" i="41"/>
  <c r="C1431" i="41"/>
  <c r="C1508" i="41"/>
  <c r="C124" i="41"/>
  <c r="C201" i="41"/>
  <c r="C278" i="41"/>
  <c r="C355" i="41"/>
  <c r="C432" i="41"/>
  <c r="C509" i="41"/>
  <c r="C586" i="41"/>
  <c r="C663" i="41"/>
  <c r="C740" i="41"/>
  <c r="C817" i="41"/>
  <c r="C894" i="41"/>
  <c r="C971" i="41"/>
  <c r="C1048" i="41"/>
  <c r="C1125" i="41"/>
  <c r="C1202" i="41"/>
  <c r="C1279" i="41"/>
  <c r="C1356" i="41"/>
  <c r="C1433" i="41"/>
  <c r="C1510" i="41"/>
  <c r="C125" i="41"/>
  <c r="C202" i="41"/>
  <c r="C279" i="41"/>
  <c r="C356" i="41"/>
  <c r="C433" i="41"/>
  <c r="C510" i="41"/>
  <c r="C587" i="41"/>
  <c r="C664" i="41"/>
  <c r="C741" i="41"/>
  <c r="C818" i="41"/>
  <c r="C895" i="41"/>
  <c r="C972" i="41"/>
  <c r="C1049" i="41"/>
  <c r="C1126" i="41"/>
  <c r="C1203" i="41"/>
  <c r="C1280" i="41"/>
  <c r="C1357" i="41"/>
  <c r="C1434" i="41"/>
  <c r="C1511" i="41"/>
  <c r="C127" i="41"/>
  <c r="C204" i="41"/>
  <c r="C281" i="41"/>
  <c r="C358" i="41"/>
  <c r="C435" i="41"/>
  <c r="C512" i="41"/>
  <c r="C589" i="41"/>
  <c r="C666" i="41"/>
  <c r="C743" i="41"/>
  <c r="C820" i="41"/>
  <c r="C897" i="41"/>
  <c r="C974" i="41"/>
  <c r="C1051" i="41"/>
  <c r="C1128" i="41"/>
  <c r="C1205" i="41"/>
  <c r="C1282" i="41"/>
  <c r="C1359" i="41"/>
  <c r="C1436" i="41"/>
  <c r="C1513" i="41"/>
  <c r="C128" i="41"/>
  <c r="C205" i="41"/>
  <c r="C282" i="41"/>
  <c r="C359" i="41"/>
  <c r="C436" i="41"/>
  <c r="C513" i="41"/>
  <c r="C590" i="41"/>
  <c r="C667" i="41"/>
  <c r="C744" i="41"/>
  <c r="C821" i="41"/>
  <c r="C898" i="41"/>
  <c r="C975" i="41"/>
  <c r="C1052" i="41"/>
  <c r="C1129" i="41"/>
  <c r="C1206" i="41"/>
  <c r="C1283" i="41"/>
  <c r="C1360" i="41"/>
  <c r="C1437" i="41"/>
  <c r="C1514" i="41"/>
  <c r="C131" i="41"/>
  <c r="C208" i="41"/>
  <c r="C285" i="41"/>
  <c r="C362" i="41"/>
  <c r="C439" i="41"/>
  <c r="C516" i="41"/>
  <c r="C593" i="41"/>
  <c r="C670" i="41"/>
  <c r="C747" i="41"/>
  <c r="C824" i="41"/>
  <c r="C901" i="41"/>
  <c r="C978" i="41"/>
  <c r="C1055" i="41"/>
  <c r="C1132" i="41"/>
  <c r="C1209" i="41"/>
  <c r="C1286" i="41"/>
  <c r="C1363" i="41"/>
  <c r="C1440" i="41"/>
  <c r="C1517" i="41"/>
  <c r="C132" i="41"/>
  <c r="C209" i="41"/>
  <c r="C286" i="41"/>
  <c r="C363" i="41"/>
  <c r="C440" i="41"/>
  <c r="C517" i="41"/>
  <c r="C594" i="41"/>
  <c r="C671" i="41"/>
  <c r="C748" i="41"/>
  <c r="C825" i="41"/>
  <c r="C902" i="41"/>
  <c r="C979" i="41"/>
  <c r="C1056" i="41"/>
  <c r="C1133" i="41"/>
  <c r="C1210" i="41"/>
  <c r="C1287" i="41"/>
  <c r="C1364" i="41"/>
  <c r="C1441" i="41"/>
  <c r="C1518" i="41"/>
  <c r="C133" i="41"/>
  <c r="C210" i="41"/>
  <c r="C287" i="41"/>
  <c r="C364" i="41"/>
  <c r="C441" i="41"/>
  <c r="C518" i="41"/>
  <c r="C595" i="41"/>
  <c r="C672" i="41"/>
  <c r="C749" i="41"/>
  <c r="C826" i="41"/>
  <c r="C903" i="41"/>
  <c r="C980" i="41"/>
  <c r="C1057" i="41"/>
  <c r="C1134" i="41"/>
  <c r="C1211" i="41"/>
  <c r="C1288" i="41"/>
  <c r="C1365" i="41"/>
  <c r="C1442" i="41"/>
  <c r="C1519" i="41"/>
  <c r="C134" i="41"/>
  <c r="C211" i="41"/>
  <c r="C288" i="41"/>
  <c r="C365" i="41"/>
  <c r="C442" i="41"/>
  <c r="C519" i="41"/>
  <c r="C596" i="41"/>
  <c r="C673" i="41"/>
  <c r="C750" i="41"/>
  <c r="C827" i="41"/>
  <c r="C904" i="41"/>
  <c r="C981" i="41"/>
  <c r="C1058" i="41"/>
  <c r="C1135" i="41"/>
  <c r="C1212" i="41"/>
  <c r="C1289" i="41"/>
  <c r="C1366" i="41"/>
  <c r="C1443" i="41"/>
  <c r="C1520" i="41"/>
  <c r="C135" i="41"/>
  <c r="C212" i="41"/>
  <c r="C289" i="41"/>
  <c r="C366" i="41"/>
  <c r="C443" i="41"/>
  <c r="C520" i="41"/>
  <c r="C597" i="41"/>
  <c r="C674" i="41"/>
  <c r="C751" i="41"/>
  <c r="C828" i="41"/>
  <c r="C905" i="41"/>
  <c r="C982" i="41"/>
  <c r="C1059" i="41"/>
  <c r="C1136" i="41"/>
  <c r="C1213" i="41"/>
  <c r="C1290" i="41"/>
  <c r="C1367" i="41"/>
  <c r="C1444" i="41"/>
  <c r="C1521" i="41"/>
  <c r="C137" i="41"/>
  <c r="C214" i="41"/>
  <c r="C291" i="41"/>
  <c r="C368" i="41"/>
  <c r="C445" i="41"/>
  <c r="C522" i="41"/>
  <c r="C599" i="41"/>
  <c r="C676" i="41"/>
  <c r="C753" i="41"/>
  <c r="C830" i="41"/>
  <c r="C907" i="41"/>
  <c r="C984" i="41"/>
  <c r="C1061" i="41"/>
  <c r="C1138" i="41"/>
  <c r="C1215" i="41"/>
  <c r="C1292" i="41"/>
  <c r="C1369" i="41"/>
  <c r="C1446" i="41"/>
  <c r="C1523" i="41"/>
  <c r="C138" i="41"/>
  <c r="C215" i="41"/>
  <c r="C292" i="41"/>
  <c r="C369" i="41"/>
  <c r="C446" i="41"/>
  <c r="C523" i="41"/>
  <c r="C600" i="41"/>
  <c r="C677" i="41"/>
  <c r="C754" i="41"/>
  <c r="C831" i="41"/>
  <c r="C908" i="41"/>
  <c r="C985" i="41"/>
  <c r="C1062" i="41"/>
  <c r="C1139" i="41"/>
  <c r="C1216" i="41"/>
  <c r="C1293" i="41"/>
  <c r="C1370" i="41"/>
  <c r="C1447" i="41"/>
  <c r="C1524" i="41"/>
  <c r="C139" i="41"/>
  <c r="C216" i="41"/>
  <c r="C293" i="41"/>
  <c r="C370" i="41"/>
  <c r="C447" i="41"/>
  <c r="C524" i="41"/>
  <c r="C601" i="41"/>
  <c r="C678" i="41"/>
  <c r="C755" i="41"/>
  <c r="C832" i="41"/>
  <c r="C909" i="41"/>
  <c r="C986" i="41"/>
  <c r="C1063" i="41"/>
  <c r="C1140" i="41"/>
  <c r="C1217" i="41"/>
  <c r="C1294" i="41"/>
  <c r="C1371" i="41"/>
  <c r="C1448" i="41"/>
  <c r="C1525" i="41"/>
  <c r="C140" i="41"/>
  <c r="C217" i="41"/>
  <c r="C294" i="41"/>
  <c r="C371" i="41"/>
  <c r="C448" i="41"/>
  <c r="C525" i="41"/>
  <c r="C602" i="41"/>
  <c r="C679" i="41"/>
  <c r="C756" i="41"/>
  <c r="C833" i="41"/>
  <c r="C910" i="41"/>
  <c r="C987" i="41"/>
  <c r="C1064" i="41"/>
  <c r="C1141" i="41"/>
  <c r="C1218" i="41"/>
  <c r="C1295" i="41"/>
  <c r="C1372" i="41"/>
  <c r="C1449" i="41"/>
  <c r="C1526" i="41"/>
  <c r="C141" i="41"/>
  <c r="C218" i="41"/>
  <c r="C295" i="41"/>
  <c r="C372" i="41"/>
  <c r="C449" i="41"/>
  <c r="C526" i="41"/>
  <c r="C603" i="41"/>
  <c r="C680" i="41"/>
  <c r="C757" i="41"/>
  <c r="C834" i="41"/>
  <c r="C911" i="41"/>
  <c r="C988" i="41"/>
  <c r="C1065" i="41"/>
  <c r="C1142" i="41"/>
  <c r="C1219" i="41"/>
  <c r="C1296" i="41"/>
  <c r="C1373" i="41"/>
  <c r="C1450" i="41"/>
  <c r="C1527" i="41"/>
  <c r="C142" i="41"/>
  <c r="C219" i="41"/>
  <c r="C296" i="41"/>
  <c r="C373" i="41"/>
  <c r="C450" i="41"/>
  <c r="C527" i="41"/>
  <c r="C604" i="41"/>
  <c r="C681" i="41"/>
  <c r="C758" i="41"/>
  <c r="C835" i="41"/>
  <c r="C912" i="41"/>
  <c r="C989" i="41"/>
  <c r="C1066" i="41"/>
  <c r="C1143" i="41"/>
  <c r="C1220" i="41"/>
  <c r="C1297" i="41"/>
  <c r="C1374" i="41"/>
  <c r="C1451" i="41"/>
  <c r="C1528" i="41"/>
  <c r="C143" i="41"/>
  <c r="C220" i="41"/>
  <c r="C297" i="41"/>
  <c r="C374" i="41"/>
  <c r="C451" i="41"/>
  <c r="C528" i="41"/>
  <c r="C605" i="41"/>
  <c r="C682" i="41"/>
  <c r="C759" i="41"/>
  <c r="C836" i="41"/>
  <c r="C913" i="41"/>
  <c r="C990" i="41"/>
  <c r="C1067" i="41"/>
  <c r="C1144" i="41"/>
  <c r="C1221" i="41"/>
  <c r="C1298" i="41"/>
  <c r="C1375" i="41"/>
  <c r="C1452" i="41"/>
  <c r="C1529" i="41"/>
  <c r="C144" i="41"/>
  <c r="C221" i="41"/>
  <c r="C298" i="41"/>
  <c r="C375" i="41"/>
  <c r="C452" i="41"/>
  <c r="C529" i="41"/>
  <c r="C606" i="41"/>
  <c r="C683" i="41"/>
  <c r="C760" i="41"/>
  <c r="C837" i="41"/>
  <c r="C914" i="41"/>
  <c r="C991" i="41"/>
  <c r="C1068" i="41"/>
  <c r="C1145" i="41"/>
  <c r="C1222" i="41"/>
  <c r="C1299" i="41"/>
  <c r="C1376" i="41"/>
  <c r="C1453" i="41"/>
  <c r="C1530" i="41"/>
  <c r="C145" i="41"/>
  <c r="C222" i="41"/>
  <c r="C299" i="41"/>
  <c r="C376" i="41"/>
  <c r="C453" i="41"/>
  <c r="C530" i="41"/>
  <c r="C607" i="41"/>
  <c r="C684" i="41"/>
  <c r="C761" i="41"/>
  <c r="C838" i="41"/>
  <c r="C915" i="41"/>
  <c r="C992" i="41"/>
  <c r="C1069" i="41"/>
  <c r="C1146" i="41"/>
  <c r="C1223" i="41"/>
  <c r="C1300" i="41"/>
  <c r="C1377" i="41"/>
  <c r="C1454" i="41"/>
  <c r="C1531" i="41"/>
  <c r="C146" i="41"/>
  <c r="C223" i="41"/>
  <c r="C300" i="41"/>
  <c r="C377" i="41"/>
  <c r="C454" i="41"/>
  <c r="C531" i="41"/>
  <c r="C608" i="41"/>
  <c r="C685" i="41"/>
  <c r="C762" i="41"/>
  <c r="C839" i="41"/>
  <c r="C916" i="41"/>
  <c r="C993" i="41"/>
  <c r="C1070" i="41"/>
  <c r="C1147" i="41"/>
  <c r="C1224" i="41"/>
  <c r="C1301" i="41"/>
  <c r="C1378" i="41"/>
  <c r="C1455" i="41"/>
  <c r="C1532" i="41"/>
  <c r="C148" i="41"/>
  <c r="C225" i="41"/>
  <c r="C302" i="41"/>
  <c r="C456" i="41"/>
  <c r="C533" i="41"/>
  <c r="C610" i="41"/>
  <c r="C687" i="41"/>
  <c r="C764" i="41"/>
  <c r="C841" i="41"/>
  <c r="C918" i="41"/>
  <c r="C995" i="41"/>
  <c r="C1072" i="41"/>
  <c r="C1149" i="41"/>
  <c r="C1226" i="41"/>
  <c r="C1303" i="41"/>
  <c r="C1380" i="41"/>
  <c r="C1457" i="41"/>
  <c r="C1534" i="41"/>
  <c r="C149" i="41"/>
  <c r="C226" i="41"/>
  <c r="C303" i="41"/>
  <c r="C380" i="41"/>
  <c r="C457" i="41"/>
  <c r="C534" i="41"/>
  <c r="C611" i="41"/>
  <c r="C688" i="41"/>
  <c r="C765" i="41"/>
  <c r="C842" i="41"/>
  <c r="C919" i="41"/>
  <c r="C996" i="41"/>
  <c r="C1073" i="41"/>
  <c r="C1150" i="41"/>
  <c r="C1227" i="41"/>
  <c r="C1304" i="41"/>
  <c r="C1381" i="41"/>
  <c r="C1458" i="41"/>
  <c r="C1535" i="41"/>
  <c r="C150" i="41"/>
  <c r="C227" i="41"/>
  <c r="C304" i="41"/>
  <c r="C381" i="41"/>
  <c r="C458" i="41"/>
  <c r="C535" i="41"/>
  <c r="C612" i="41"/>
  <c r="C689" i="41"/>
  <c r="C766" i="41"/>
  <c r="C843" i="41"/>
  <c r="C920" i="41"/>
  <c r="C997" i="41"/>
  <c r="C1074" i="41"/>
  <c r="C1151" i="41"/>
  <c r="C1228" i="41"/>
  <c r="C1305" i="41"/>
  <c r="C1382" i="41"/>
  <c r="C1459" i="41"/>
  <c r="C1536" i="41"/>
  <c r="C151" i="41"/>
  <c r="C228" i="41"/>
  <c r="C305" i="41"/>
  <c r="C382" i="41"/>
  <c r="C459" i="41"/>
  <c r="C536" i="41"/>
  <c r="C613" i="41"/>
  <c r="C690" i="41"/>
  <c r="C767" i="41"/>
  <c r="C844" i="41"/>
  <c r="C921" i="41"/>
  <c r="C998" i="41"/>
  <c r="C1075" i="41"/>
  <c r="C1152" i="41"/>
  <c r="C1229" i="41"/>
  <c r="C1306" i="41"/>
  <c r="C1383" i="41"/>
  <c r="C1460" i="41"/>
  <c r="C1537" i="41"/>
  <c r="C152" i="41"/>
  <c r="C229" i="41"/>
  <c r="C306" i="41"/>
  <c r="C383" i="41"/>
  <c r="C460" i="41"/>
  <c r="C537" i="41"/>
  <c r="C614" i="41"/>
  <c r="C691" i="41"/>
  <c r="C768" i="41"/>
  <c r="C845" i="41"/>
  <c r="C922" i="41"/>
  <c r="C999" i="41"/>
  <c r="C1076" i="41"/>
  <c r="C1153" i="41"/>
  <c r="C1230" i="41"/>
  <c r="C1307" i="41"/>
  <c r="C1384" i="41"/>
  <c r="C1461" i="41"/>
  <c r="C1538" i="41"/>
  <c r="C153" i="41"/>
  <c r="C230" i="41"/>
  <c r="C307" i="41"/>
  <c r="C384" i="41"/>
  <c r="C461" i="41"/>
  <c r="C538" i="41"/>
  <c r="C615" i="41"/>
  <c r="C692" i="41"/>
  <c r="C769" i="41"/>
  <c r="C846" i="41"/>
  <c r="C923" i="41"/>
  <c r="C1000" i="41"/>
  <c r="C1077" i="41"/>
  <c r="C1154" i="41"/>
  <c r="C1231" i="41"/>
  <c r="C1308" i="41"/>
  <c r="C1385" i="41"/>
  <c r="C1462" i="41"/>
  <c r="C1539" i="41"/>
  <c r="C154" i="41"/>
  <c r="C231" i="41"/>
  <c r="C308" i="41"/>
  <c r="C385" i="41"/>
  <c r="C462" i="41"/>
  <c r="C539" i="41"/>
  <c r="C616" i="41"/>
  <c r="C693" i="41"/>
  <c r="C770" i="41"/>
  <c r="C847" i="41"/>
  <c r="C924" i="41"/>
  <c r="C1001" i="41"/>
  <c r="C1078" i="41"/>
  <c r="C1155" i="41"/>
  <c r="C1232" i="41"/>
  <c r="C1309" i="41"/>
  <c r="C1386" i="41"/>
  <c r="C1463" i="41"/>
  <c r="C1540" i="41"/>
  <c r="C155" i="41"/>
  <c r="C232" i="41"/>
  <c r="C309" i="41"/>
  <c r="C386" i="41"/>
  <c r="C463" i="41"/>
  <c r="C540" i="41"/>
  <c r="C617" i="41"/>
  <c r="C694" i="41"/>
  <c r="C771" i="41"/>
  <c r="C848" i="41"/>
  <c r="C925" i="41"/>
  <c r="C1002" i="41"/>
  <c r="C1079" i="41"/>
  <c r="C1156" i="41"/>
  <c r="C1233" i="41"/>
  <c r="C1310" i="41"/>
  <c r="C1387" i="41"/>
  <c r="C1464" i="41"/>
  <c r="C1541" i="41"/>
  <c r="C156" i="41"/>
  <c r="C233" i="41"/>
  <c r="C310" i="41"/>
  <c r="C387" i="41"/>
  <c r="C464" i="41"/>
  <c r="C541" i="41"/>
  <c r="C618" i="41"/>
  <c r="C695" i="41"/>
  <c r="C772" i="41"/>
  <c r="C849" i="41"/>
  <c r="C926" i="41"/>
  <c r="C1003" i="41"/>
  <c r="C1080" i="41"/>
  <c r="C1157" i="41"/>
  <c r="C1234" i="41"/>
  <c r="C1311" i="41"/>
  <c r="C1388" i="41"/>
  <c r="C1465" i="41"/>
  <c r="C1542" i="41"/>
  <c r="C157" i="41"/>
  <c r="C234" i="41"/>
  <c r="C311" i="41"/>
  <c r="C388" i="41"/>
  <c r="C465" i="41"/>
  <c r="C542" i="41"/>
  <c r="C619" i="41"/>
  <c r="C696" i="41"/>
  <c r="C773" i="41"/>
  <c r="C850" i="41"/>
  <c r="C927" i="41"/>
  <c r="C1004" i="41"/>
  <c r="C1081" i="41"/>
  <c r="C1158" i="41"/>
  <c r="C1235" i="41"/>
  <c r="C1312" i="41"/>
  <c r="C1389" i="41"/>
  <c r="C1466" i="41"/>
  <c r="C1543" i="41"/>
  <c r="C10" i="41"/>
  <c r="C11" i="41"/>
  <c r="C12" i="41"/>
  <c r="C13" i="41"/>
  <c r="C14" i="41"/>
  <c r="C16" i="41"/>
  <c r="C17" i="41"/>
  <c r="C18" i="41"/>
  <c r="C19" i="41"/>
  <c r="C20" i="41"/>
  <c r="C21" i="41"/>
  <c r="C23" i="41"/>
  <c r="C24" i="41"/>
  <c r="C25" i="41"/>
  <c r="C26" i="41"/>
  <c r="C27" i="41"/>
  <c r="C30" i="41"/>
  <c r="C31" i="41"/>
  <c r="C32" i="41"/>
  <c r="C33" i="41"/>
  <c r="C34" i="41"/>
  <c r="C37" i="41"/>
  <c r="C38" i="41"/>
  <c r="C40" i="41"/>
  <c r="C41" i="41"/>
  <c r="C43" i="41"/>
  <c r="C44" i="41"/>
  <c r="C45" i="41"/>
  <c r="C47" i="41"/>
  <c r="C48" i="41"/>
  <c r="C50" i="41"/>
  <c r="C51" i="41"/>
  <c r="C54" i="41"/>
  <c r="C55" i="41"/>
  <c r="C56" i="41"/>
  <c r="C57" i="41"/>
  <c r="C58" i="41"/>
  <c r="C60" i="41"/>
  <c r="C61" i="41"/>
  <c r="C62" i="41"/>
  <c r="C63" i="41"/>
  <c r="C64" i="41"/>
  <c r="C65" i="41"/>
  <c r="C66" i="41"/>
  <c r="C67" i="41"/>
  <c r="C68" i="41"/>
  <c r="C69" i="41"/>
  <c r="C71" i="41"/>
  <c r="C72" i="41"/>
  <c r="C73" i="41"/>
  <c r="C74" i="41"/>
  <c r="C75" i="41"/>
  <c r="C76" i="41"/>
  <c r="C77" i="41"/>
  <c r="C78" i="41"/>
  <c r="C79" i="41"/>
  <c r="C80" i="41"/>
  <c r="C5" i="41"/>
  <c r="C3" i="41"/>
  <c r="C51" i="2"/>
  <c r="C44" i="2"/>
  <c r="C19" i="9"/>
  <c r="C20" i="9"/>
  <c r="C21" i="9"/>
  <c r="C18" i="9"/>
  <c r="D42" i="5"/>
  <c r="C22" i="38"/>
  <c r="C39" i="38"/>
  <c r="C56" i="38"/>
  <c r="C73" i="38"/>
  <c r="C90" i="38"/>
  <c r="C107" i="38"/>
  <c r="C124" i="38"/>
  <c r="C141" i="38"/>
  <c r="C158" i="38"/>
  <c r="C175" i="38"/>
  <c r="C192" i="38"/>
  <c r="C209" i="38"/>
  <c r="C226" i="38"/>
  <c r="C243" i="38"/>
  <c r="C260" i="38"/>
  <c r="C277" i="38"/>
  <c r="C294" i="38"/>
  <c r="C311" i="38"/>
  <c r="C328" i="38"/>
  <c r="C24" i="38"/>
  <c r="C41" i="38"/>
  <c r="C58" i="38"/>
  <c r="C75" i="38"/>
  <c r="C92" i="38"/>
  <c r="C109" i="38"/>
  <c r="C126" i="38"/>
  <c r="C143" i="38"/>
  <c r="C160" i="38"/>
  <c r="C177" i="38"/>
  <c r="C194" i="38"/>
  <c r="C211" i="38"/>
  <c r="C228" i="38"/>
  <c r="C245" i="38"/>
  <c r="C262" i="38"/>
  <c r="C279" i="38"/>
  <c r="C296" i="38"/>
  <c r="C313" i="38"/>
  <c r="C330" i="38"/>
  <c r="C25" i="38"/>
  <c r="C42" i="38"/>
  <c r="C59" i="38"/>
  <c r="C76" i="38"/>
  <c r="C93" i="38"/>
  <c r="C110" i="38"/>
  <c r="C127" i="38"/>
  <c r="C144" i="38"/>
  <c r="C161" i="38"/>
  <c r="C178" i="38"/>
  <c r="C195" i="38"/>
  <c r="C212" i="38"/>
  <c r="C229" i="38"/>
  <c r="C246" i="38"/>
  <c r="C263" i="38"/>
  <c r="C280" i="38"/>
  <c r="C297" i="38"/>
  <c r="C314" i="38"/>
  <c r="C331" i="38"/>
  <c r="C26" i="38"/>
  <c r="C43" i="38"/>
  <c r="C60" i="38"/>
  <c r="C77" i="38"/>
  <c r="C94" i="38"/>
  <c r="C111" i="38"/>
  <c r="C128" i="38"/>
  <c r="C145" i="38"/>
  <c r="C162" i="38"/>
  <c r="C179" i="38"/>
  <c r="C196" i="38"/>
  <c r="C213" i="38"/>
  <c r="C230" i="38"/>
  <c r="C247" i="38"/>
  <c r="C264" i="38"/>
  <c r="C281" i="38"/>
  <c r="C298" i="38"/>
  <c r="C315" i="38"/>
  <c r="C332" i="38"/>
  <c r="C27" i="38"/>
  <c r="C44" i="38"/>
  <c r="C61" i="38"/>
  <c r="C78" i="38"/>
  <c r="C95" i="38"/>
  <c r="C112" i="38"/>
  <c r="C129" i="38"/>
  <c r="C146" i="38"/>
  <c r="C163" i="38"/>
  <c r="C180" i="38"/>
  <c r="C197" i="38"/>
  <c r="C214" i="38"/>
  <c r="C231" i="38"/>
  <c r="C248" i="38"/>
  <c r="C265" i="38"/>
  <c r="C282" i="38"/>
  <c r="C299" i="38"/>
  <c r="C316" i="38"/>
  <c r="C333" i="38"/>
  <c r="C28" i="38"/>
  <c r="C45" i="38"/>
  <c r="C62" i="38"/>
  <c r="C79" i="38"/>
  <c r="C96" i="38"/>
  <c r="C113" i="38"/>
  <c r="C130" i="38"/>
  <c r="C147" i="38"/>
  <c r="C164" i="38"/>
  <c r="C181" i="38"/>
  <c r="C198" i="38"/>
  <c r="C215" i="38"/>
  <c r="C232" i="38"/>
  <c r="C249" i="38"/>
  <c r="C266" i="38"/>
  <c r="C283" i="38"/>
  <c r="C300" i="38"/>
  <c r="C317" i="38"/>
  <c r="C334" i="38"/>
  <c r="C30" i="38"/>
  <c r="C47" i="38"/>
  <c r="C64" i="38"/>
  <c r="C81" i="38"/>
  <c r="C98" i="38"/>
  <c r="C115" i="38"/>
  <c r="C132" i="38"/>
  <c r="C149" i="38"/>
  <c r="C166" i="38"/>
  <c r="C183" i="38"/>
  <c r="C200" i="38"/>
  <c r="C217" i="38"/>
  <c r="C234" i="38"/>
  <c r="C251" i="38"/>
  <c r="C268" i="38"/>
  <c r="C285" i="38"/>
  <c r="C302" i="38"/>
  <c r="C319" i="38"/>
  <c r="C336" i="38"/>
  <c r="C31" i="38"/>
  <c r="C48" i="38"/>
  <c r="C65" i="38"/>
  <c r="C82" i="38"/>
  <c r="C99" i="38"/>
  <c r="C116" i="38"/>
  <c r="C133" i="38"/>
  <c r="C150" i="38"/>
  <c r="C167" i="38"/>
  <c r="C184" i="38"/>
  <c r="C201" i="38"/>
  <c r="C218" i="38"/>
  <c r="C235" i="38"/>
  <c r="C252" i="38"/>
  <c r="C269" i="38"/>
  <c r="C286" i="38"/>
  <c r="C303" i="38"/>
  <c r="C320" i="38"/>
  <c r="C337" i="38"/>
  <c r="C32" i="38"/>
  <c r="C49" i="38"/>
  <c r="C66" i="38"/>
  <c r="C83" i="38"/>
  <c r="C100" i="38"/>
  <c r="C117" i="38"/>
  <c r="C134" i="38"/>
  <c r="C151" i="38"/>
  <c r="C168" i="38"/>
  <c r="C185" i="38"/>
  <c r="C202" i="38"/>
  <c r="C219" i="38"/>
  <c r="C236" i="38"/>
  <c r="C253" i="38"/>
  <c r="C270" i="38"/>
  <c r="C287" i="38"/>
  <c r="C304" i="38"/>
  <c r="C321" i="38"/>
  <c r="C338" i="38"/>
  <c r="C33" i="38"/>
  <c r="C50" i="38"/>
  <c r="C67" i="38"/>
  <c r="C84" i="38"/>
  <c r="C101" i="38"/>
  <c r="C118" i="38"/>
  <c r="C135" i="38"/>
  <c r="C152" i="38"/>
  <c r="C169" i="38"/>
  <c r="C186" i="38"/>
  <c r="C203" i="38"/>
  <c r="C220" i="38"/>
  <c r="C237" i="38"/>
  <c r="C254" i="38"/>
  <c r="C271" i="38"/>
  <c r="C288" i="38"/>
  <c r="C305" i="38"/>
  <c r="C322" i="38"/>
  <c r="C339" i="38"/>
  <c r="C34" i="38"/>
  <c r="C51" i="38"/>
  <c r="C68" i="38"/>
  <c r="C85" i="38"/>
  <c r="C102" i="38"/>
  <c r="C119" i="38"/>
  <c r="C136" i="38"/>
  <c r="C153" i="38"/>
  <c r="C170" i="38"/>
  <c r="C187" i="38"/>
  <c r="C204" i="38"/>
  <c r="C221" i="38"/>
  <c r="C238" i="38"/>
  <c r="C255" i="38"/>
  <c r="C272" i="38"/>
  <c r="C289" i="38"/>
  <c r="C306" i="38"/>
  <c r="C323" i="38"/>
  <c r="C340" i="38"/>
  <c r="C35" i="38"/>
  <c r="C52" i="38"/>
  <c r="C69" i="38"/>
  <c r="C86" i="38"/>
  <c r="C103" i="38"/>
  <c r="C120" i="38"/>
  <c r="C137" i="38"/>
  <c r="C154" i="38"/>
  <c r="C171" i="38"/>
  <c r="C188" i="38"/>
  <c r="C205" i="38"/>
  <c r="C222" i="38"/>
  <c r="C239" i="38"/>
  <c r="C256" i="38"/>
  <c r="C273" i="38"/>
  <c r="C290" i="38"/>
  <c r="C307" i="38"/>
  <c r="C324" i="38"/>
  <c r="C341" i="38"/>
  <c r="C36" i="38"/>
  <c r="C53" i="38"/>
  <c r="C70" i="38"/>
  <c r="C87" i="38"/>
  <c r="C104" i="38"/>
  <c r="C121" i="38"/>
  <c r="C138" i="38"/>
  <c r="C155" i="38"/>
  <c r="C172" i="38"/>
  <c r="C189" i="38"/>
  <c r="C206" i="38"/>
  <c r="C223" i="38"/>
  <c r="C240" i="38"/>
  <c r="C257" i="38"/>
  <c r="C274" i="38"/>
  <c r="C291" i="38"/>
  <c r="C308" i="38"/>
  <c r="C325" i="38"/>
  <c r="C342" i="38"/>
  <c r="C37" i="38"/>
  <c r="C54" i="38"/>
  <c r="C71" i="38"/>
  <c r="C88" i="38"/>
  <c r="C105" i="38"/>
  <c r="C122" i="38"/>
  <c r="C139" i="38"/>
  <c r="C156" i="38"/>
  <c r="C173" i="38"/>
  <c r="C190" i="38"/>
  <c r="C207" i="38"/>
  <c r="C224" i="38"/>
  <c r="C241" i="38"/>
  <c r="C258" i="38"/>
  <c r="C275" i="38"/>
  <c r="C292" i="38"/>
  <c r="C309" i="38"/>
  <c r="C326" i="38"/>
  <c r="C343" i="38"/>
  <c r="C7" i="38"/>
  <c r="C8" i="38"/>
  <c r="C9" i="38"/>
  <c r="C10" i="38"/>
  <c r="C11" i="38"/>
  <c r="C13" i="38"/>
  <c r="C14" i="38"/>
  <c r="C15" i="38"/>
  <c r="C16" i="38"/>
  <c r="C17" i="38"/>
  <c r="C18" i="38"/>
  <c r="C19" i="38"/>
  <c r="C20" i="38"/>
  <c r="C5" i="38"/>
  <c r="C3" i="38"/>
  <c r="D45" i="5"/>
  <c r="J21" i="36"/>
  <c r="I21" i="36"/>
  <c r="H21" i="36"/>
  <c r="G21" i="36"/>
  <c r="F21" i="36"/>
  <c r="E21" i="36"/>
  <c r="J20" i="36"/>
  <c r="I20" i="36"/>
  <c r="H20" i="36"/>
  <c r="G20" i="36"/>
  <c r="F20" i="36"/>
  <c r="E20" i="36"/>
  <c r="J19" i="36"/>
  <c r="I19" i="36"/>
  <c r="H19" i="36"/>
  <c r="G19" i="36"/>
  <c r="F19" i="36"/>
  <c r="E19" i="36"/>
  <c r="J18" i="36"/>
  <c r="I18" i="36"/>
  <c r="H18" i="36"/>
  <c r="G18" i="36"/>
  <c r="F18" i="36"/>
  <c r="E18" i="36"/>
  <c r="J17" i="36"/>
  <c r="I17" i="36"/>
  <c r="H17" i="36"/>
  <c r="G17" i="36"/>
  <c r="F17" i="36"/>
  <c r="E17" i="36"/>
  <c r="X13" i="36"/>
  <c r="W13" i="36"/>
  <c r="V13" i="36"/>
  <c r="U13" i="36"/>
  <c r="T13" i="36"/>
  <c r="S13" i="36"/>
  <c r="R13" i="36"/>
  <c r="Q13" i="36"/>
  <c r="P13" i="36"/>
  <c r="O13" i="36"/>
  <c r="N13" i="36"/>
  <c r="M13" i="36"/>
  <c r="L13" i="36"/>
  <c r="K13" i="36"/>
  <c r="J13" i="36"/>
  <c r="I13" i="36"/>
  <c r="H13" i="36"/>
  <c r="G13" i="36"/>
  <c r="F13" i="36"/>
  <c r="E13" i="36"/>
  <c r="C13" i="36"/>
  <c r="C21" i="36" s="1"/>
  <c r="B13" i="36"/>
  <c r="B21" i="36" s="1"/>
  <c r="X12" i="36"/>
  <c r="W12" i="36"/>
  <c r="V12" i="36"/>
  <c r="U12" i="36"/>
  <c r="T12" i="36"/>
  <c r="S12" i="36"/>
  <c r="R12" i="36"/>
  <c r="Q12" i="36"/>
  <c r="P12" i="36"/>
  <c r="O12" i="36"/>
  <c r="N12" i="36"/>
  <c r="M12" i="36"/>
  <c r="L12" i="36"/>
  <c r="K12" i="36"/>
  <c r="J12" i="36"/>
  <c r="I12" i="36"/>
  <c r="H12" i="36"/>
  <c r="G12" i="36"/>
  <c r="F12" i="36"/>
  <c r="E12" i="36"/>
  <c r="C12" i="36"/>
  <c r="C20" i="36" s="1"/>
  <c r="B12" i="36"/>
  <c r="B20" i="36" s="1"/>
  <c r="X11" i="36"/>
  <c r="W11" i="36"/>
  <c r="V11" i="36"/>
  <c r="U11" i="36"/>
  <c r="T11" i="36"/>
  <c r="S11" i="36"/>
  <c r="R11" i="36"/>
  <c r="Q11" i="36"/>
  <c r="P11" i="36"/>
  <c r="O11" i="36"/>
  <c r="N11" i="36"/>
  <c r="M11" i="36"/>
  <c r="L11" i="36"/>
  <c r="K11" i="36"/>
  <c r="J11" i="36"/>
  <c r="I11" i="36"/>
  <c r="H11" i="36"/>
  <c r="G11" i="36"/>
  <c r="F11" i="36"/>
  <c r="E11" i="36"/>
  <c r="C11" i="36"/>
  <c r="C19" i="36" s="1"/>
  <c r="B11" i="36"/>
  <c r="B19" i="36" s="1"/>
  <c r="X10" i="36"/>
  <c r="W10" i="36"/>
  <c r="V10" i="36"/>
  <c r="U10" i="36"/>
  <c r="T10" i="36"/>
  <c r="S10" i="36"/>
  <c r="R10" i="36"/>
  <c r="Q10" i="36"/>
  <c r="P10" i="36"/>
  <c r="O10" i="36"/>
  <c r="N10" i="36"/>
  <c r="M10" i="36"/>
  <c r="L10" i="36"/>
  <c r="K10" i="36"/>
  <c r="J10" i="36"/>
  <c r="I10" i="36"/>
  <c r="H10" i="36"/>
  <c r="G10" i="36"/>
  <c r="F10" i="36"/>
  <c r="E10" i="36"/>
  <c r="C10" i="36"/>
  <c r="C18" i="36" s="1"/>
  <c r="B10" i="36"/>
  <c r="B18" i="36" s="1"/>
  <c r="X9" i="36"/>
  <c r="W9" i="36"/>
  <c r="V9" i="36"/>
  <c r="U9" i="36"/>
  <c r="T9" i="36"/>
  <c r="S9" i="36"/>
  <c r="R9" i="36"/>
  <c r="Q9" i="36"/>
  <c r="P9" i="36"/>
  <c r="O9" i="36"/>
  <c r="N9" i="36"/>
  <c r="M9" i="36"/>
  <c r="L9" i="36"/>
  <c r="K9" i="36"/>
  <c r="J9" i="36"/>
  <c r="I9" i="36"/>
  <c r="H9" i="36"/>
  <c r="G9" i="36"/>
  <c r="F9" i="36"/>
  <c r="E9" i="36"/>
  <c r="C9" i="36"/>
  <c r="C17" i="36" s="1"/>
  <c r="B9" i="36"/>
  <c r="B17" i="36" s="1"/>
  <c r="C8" i="36"/>
  <c r="B8" i="36"/>
  <c r="C3" i="36"/>
  <c r="F40" i="36"/>
  <c r="G40" i="36"/>
  <c r="H40" i="36"/>
  <c r="I40" i="36"/>
  <c r="J40" i="36"/>
  <c r="F41" i="36"/>
  <c r="G41" i="36"/>
  <c r="H41" i="36"/>
  <c r="I41" i="36"/>
  <c r="J41" i="36"/>
  <c r="F42" i="36"/>
  <c r="G42" i="36"/>
  <c r="H42" i="36"/>
  <c r="I42" i="36"/>
  <c r="J42" i="36"/>
  <c r="F43" i="36"/>
  <c r="G43" i="36"/>
  <c r="H43" i="36"/>
  <c r="I43" i="36"/>
  <c r="J43" i="36"/>
  <c r="F44" i="36"/>
  <c r="G44" i="36"/>
  <c r="H44" i="36"/>
  <c r="I44" i="36"/>
  <c r="J44" i="36"/>
  <c r="F45" i="36"/>
  <c r="G45" i="36"/>
  <c r="H45" i="36"/>
  <c r="I45" i="36"/>
  <c r="J45" i="36"/>
  <c r="F46" i="36"/>
  <c r="G46" i="36"/>
  <c r="H46" i="36"/>
  <c r="I46" i="36"/>
  <c r="J46" i="36"/>
  <c r="F47" i="36"/>
  <c r="G47" i="36"/>
  <c r="H47" i="36"/>
  <c r="I47" i="36"/>
  <c r="J47" i="36"/>
  <c r="F48" i="36"/>
  <c r="G48" i="36"/>
  <c r="H48" i="36"/>
  <c r="I48" i="36"/>
  <c r="J48" i="36"/>
  <c r="F49" i="36"/>
  <c r="G49" i="36"/>
  <c r="H49" i="36"/>
  <c r="I49" i="36"/>
  <c r="J49" i="36"/>
  <c r="E49" i="36"/>
  <c r="E48" i="36"/>
  <c r="E47" i="36"/>
  <c r="E46" i="36"/>
  <c r="E45" i="36"/>
  <c r="E44" i="36"/>
  <c r="E43" i="36"/>
  <c r="E42" i="36"/>
  <c r="E41" i="36"/>
  <c r="E40" i="36"/>
  <c r="X36" i="36"/>
  <c r="W36" i="36"/>
  <c r="V36" i="36"/>
  <c r="U36" i="36"/>
  <c r="T36" i="36"/>
  <c r="S36" i="36"/>
  <c r="R36" i="36"/>
  <c r="Q36" i="36"/>
  <c r="P36" i="36"/>
  <c r="O36" i="36"/>
  <c r="N36" i="36"/>
  <c r="M36" i="36"/>
  <c r="L36" i="36"/>
  <c r="K36" i="36"/>
  <c r="J36" i="36"/>
  <c r="I36" i="36"/>
  <c r="H36" i="36"/>
  <c r="G36" i="36"/>
  <c r="F36" i="36"/>
  <c r="E36" i="36"/>
  <c r="C36" i="36"/>
  <c r="C49" i="36" s="1"/>
  <c r="X35" i="36"/>
  <c r="W35" i="36"/>
  <c r="V35" i="36"/>
  <c r="U35" i="36"/>
  <c r="T35" i="36"/>
  <c r="S35" i="36"/>
  <c r="R35" i="36"/>
  <c r="Q35" i="36"/>
  <c r="P35" i="36"/>
  <c r="O35" i="36"/>
  <c r="N35" i="36"/>
  <c r="M35" i="36"/>
  <c r="L35" i="36"/>
  <c r="K35" i="36"/>
  <c r="J35" i="36"/>
  <c r="I35" i="36"/>
  <c r="H35" i="36"/>
  <c r="G35" i="36"/>
  <c r="F35" i="36"/>
  <c r="E35" i="36"/>
  <c r="C35" i="36"/>
  <c r="C48" i="36" s="1"/>
  <c r="X34" i="36"/>
  <c r="W34" i="36"/>
  <c r="V34" i="36"/>
  <c r="U34" i="36"/>
  <c r="T34" i="36"/>
  <c r="S34" i="36"/>
  <c r="R34" i="36"/>
  <c r="Q34" i="36"/>
  <c r="P34" i="36"/>
  <c r="O34" i="36"/>
  <c r="N34" i="36"/>
  <c r="M34" i="36"/>
  <c r="L34" i="36"/>
  <c r="K34" i="36"/>
  <c r="J34" i="36"/>
  <c r="I34" i="36"/>
  <c r="H34" i="36"/>
  <c r="G34" i="36"/>
  <c r="F34" i="36"/>
  <c r="E34" i="36"/>
  <c r="C34" i="36"/>
  <c r="C47" i="36" s="1"/>
  <c r="X33" i="36"/>
  <c r="W33" i="36"/>
  <c r="V33" i="36"/>
  <c r="U33" i="36"/>
  <c r="T33" i="36"/>
  <c r="S33" i="36"/>
  <c r="R33" i="36"/>
  <c r="Q33" i="36"/>
  <c r="P33" i="36"/>
  <c r="O33" i="36"/>
  <c r="N33" i="36"/>
  <c r="M33" i="36"/>
  <c r="L33" i="36"/>
  <c r="K33" i="36"/>
  <c r="J33" i="36"/>
  <c r="I33" i="36"/>
  <c r="H33" i="36"/>
  <c r="G33" i="36"/>
  <c r="F33" i="36"/>
  <c r="E33" i="36"/>
  <c r="C33" i="36"/>
  <c r="C46" i="36" s="1"/>
  <c r="X32" i="36"/>
  <c r="W32" i="36"/>
  <c r="V32" i="36"/>
  <c r="U32" i="36"/>
  <c r="T32" i="36"/>
  <c r="S32" i="36"/>
  <c r="R32" i="36"/>
  <c r="Q32" i="36"/>
  <c r="P32" i="36"/>
  <c r="O32" i="36"/>
  <c r="N32" i="36"/>
  <c r="M32" i="36"/>
  <c r="L32" i="36"/>
  <c r="K32" i="36"/>
  <c r="J32" i="36"/>
  <c r="I32" i="36"/>
  <c r="H32" i="36"/>
  <c r="G32" i="36"/>
  <c r="F32" i="36"/>
  <c r="E32" i="36"/>
  <c r="C32" i="36"/>
  <c r="C45" i="36" s="1"/>
  <c r="X31" i="36"/>
  <c r="W31" i="36"/>
  <c r="V31" i="36"/>
  <c r="U31" i="36"/>
  <c r="T31" i="36"/>
  <c r="S31" i="36"/>
  <c r="R31" i="36"/>
  <c r="Q31" i="36"/>
  <c r="P31" i="36"/>
  <c r="O31" i="36"/>
  <c r="N31" i="36"/>
  <c r="M31" i="36"/>
  <c r="L31" i="36"/>
  <c r="K31" i="36"/>
  <c r="J31" i="36"/>
  <c r="I31" i="36"/>
  <c r="H31" i="36"/>
  <c r="G31" i="36"/>
  <c r="F31" i="36"/>
  <c r="E31" i="36"/>
  <c r="C31" i="36"/>
  <c r="C44" i="36" s="1"/>
  <c r="X30" i="36"/>
  <c r="W30" i="36"/>
  <c r="V30" i="36"/>
  <c r="U30" i="36"/>
  <c r="T30" i="36"/>
  <c r="S30" i="36"/>
  <c r="R30" i="36"/>
  <c r="Q30" i="36"/>
  <c r="P30" i="36"/>
  <c r="O30" i="36"/>
  <c r="N30" i="36"/>
  <c r="M30" i="36"/>
  <c r="L30" i="36"/>
  <c r="K30" i="36"/>
  <c r="J30" i="36"/>
  <c r="I30" i="36"/>
  <c r="H30" i="36"/>
  <c r="G30" i="36"/>
  <c r="F30" i="36"/>
  <c r="E30" i="36"/>
  <c r="C30" i="36"/>
  <c r="C43" i="36" s="1"/>
  <c r="X29" i="36"/>
  <c r="W29" i="36"/>
  <c r="V29" i="36"/>
  <c r="U29" i="36"/>
  <c r="T29" i="36"/>
  <c r="S29" i="36"/>
  <c r="R29" i="36"/>
  <c r="Q29" i="36"/>
  <c r="P29" i="36"/>
  <c r="O29" i="36"/>
  <c r="N29" i="36"/>
  <c r="M29" i="36"/>
  <c r="L29" i="36"/>
  <c r="K29" i="36"/>
  <c r="J29" i="36"/>
  <c r="I29" i="36"/>
  <c r="H29" i="36"/>
  <c r="G29" i="36"/>
  <c r="F29" i="36"/>
  <c r="E29" i="36"/>
  <c r="C29" i="36"/>
  <c r="C42" i="36" s="1"/>
  <c r="X28" i="36"/>
  <c r="W28" i="36"/>
  <c r="V28" i="36"/>
  <c r="U28" i="36"/>
  <c r="T28" i="36"/>
  <c r="S28" i="36"/>
  <c r="R28" i="36"/>
  <c r="Q28" i="36"/>
  <c r="P28" i="36"/>
  <c r="O28" i="36"/>
  <c r="N28" i="36"/>
  <c r="M28" i="36"/>
  <c r="L28" i="36"/>
  <c r="K28" i="36"/>
  <c r="J28" i="36"/>
  <c r="I28" i="36"/>
  <c r="H28" i="36"/>
  <c r="G28" i="36"/>
  <c r="F28" i="36"/>
  <c r="E28" i="36"/>
  <c r="C28" i="36"/>
  <c r="C41" i="36" s="1"/>
  <c r="X27" i="36"/>
  <c r="W27" i="36"/>
  <c r="V27" i="36"/>
  <c r="U27" i="36"/>
  <c r="T27" i="36"/>
  <c r="S27" i="36"/>
  <c r="R27" i="36"/>
  <c r="Q27" i="36"/>
  <c r="P27" i="36"/>
  <c r="O27" i="36"/>
  <c r="N27" i="36"/>
  <c r="M27" i="36"/>
  <c r="L27" i="36"/>
  <c r="K27" i="36"/>
  <c r="J27" i="36"/>
  <c r="I27" i="36"/>
  <c r="H27" i="36"/>
  <c r="G27" i="36"/>
  <c r="F27" i="36"/>
  <c r="E27" i="36"/>
  <c r="C27" i="36"/>
  <c r="C40" i="36" s="1"/>
  <c r="C26" i="36"/>
  <c r="B26" i="36"/>
  <c r="D10" i="36" l="1"/>
  <c r="C46" i="42"/>
  <c r="C38" i="42"/>
  <c r="C74" i="42"/>
  <c r="C66" i="42"/>
  <c r="C45" i="42"/>
  <c r="C37" i="42"/>
  <c r="C73" i="42"/>
  <c r="C65" i="42"/>
  <c r="C32" i="42"/>
  <c r="C44" i="42"/>
  <c r="C36" i="42"/>
  <c r="C72" i="42"/>
  <c r="C64" i="42"/>
  <c r="C51" i="42"/>
  <c r="C43" i="42"/>
  <c r="C35" i="42"/>
  <c r="C50" i="42"/>
  <c r="C42" i="42"/>
  <c r="C34" i="42"/>
  <c r="C33" i="42"/>
  <c r="D19" i="36"/>
  <c r="D32" i="36"/>
  <c r="D36" i="36"/>
  <c r="D18" i="36"/>
  <c r="D28" i="36"/>
  <c r="D21" i="36"/>
  <c r="D13" i="36"/>
  <c r="D11" i="36"/>
  <c r="D31" i="36"/>
  <c r="D40" i="36"/>
  <c r="D9" i="36"/>
  <c r="D20" i="36"/>
  <c r="D12" i="36"/>
  <c r="D17" i="36"/>
  <c r="D35" i="36"/>
  <c r="D33" i="36"/>
  <c r="D27" i="36"/>
  <c r="D29" i="36"/>
  <c r="D30" i="36"/>
  <c r="D34" i="36"/>
  <c r="D43" i="36"/>
  <c r="D45" i="36"/>
  <c r="D46" i="36"/>
  <c r="D47" i="36"/>
  <c r="D48" i="36"/>
  <c r="D44" i="36"/>
  <c r="D41" i="36"/>
  <c r="D49" i="36"/>
  <c r="D42" i="36"/>
  <c r="D30" i="26"/>
  <c r="F30" i="26" s="1"/>
  <c r="D31" i="26"/>
  <c r="F31" i="26" s="1"/>
  <c r="D32" i="26"/>
  <c r="F32" i="26" s="1"/>
  <c r="D33" i="26"/>
  <c r="F33" i="26" s="1"/>
  <c r="D34" i="26"/>
  <c r="F34" i="26" s="1"/>
  <c r="D35" i="26"/>
  <c r="F35" i="26" s="1"/>
  <c r="D36" i="26"/>
  <c r="F36" i="26" s="1"/>
  <c r="D37" i="26"/>
  <c r="F37" i="26" s="1"/>
  <c r="D38" i="26"/>
  <c r="F38" i="26" s="1"/>
  <c r="D39" i="26"/>
  <c r="F39" i="26" s="1"/>
  <c r="D40" i="26"/>
  <c r="F40" i="26" s="1"/>
  <c r="D41" i="26"/>
  <c r="F41" i="26" s="1"/>
  <c r="D42" i="26"/>
  <c r="F42" i="26" s="1"/>
  <c r="D43" i="26"/>
  <c r="F43" i="26" s="1"/>
  <c r="D44" i="26"/>
  <c r="F44" i="26" s="1"/>
  <c r="D45" i="26"/>
  <c r="F45" i="26" s="1"/>
  <c r="D46" i="26"/>
  <c r="F46" i="26" s="1"/>
  <c r="D47" i="26"/>
  <c r="F47" i="26" s="1"/>
  <c r="D48" i="26"/>
  <c r="F48" i="26" s="1"/>
  <c r="D29" i="26"/>
  <c r="F29" i="26" s="1"/>
  <c r="G14" i="23"/>
  <c r="G13" i="23"/>
  <c r="G12" i="23"/>
  <c r="G11" i="23"/>
  <c r="F19" i="23"/>
  <c r="F18" i="23"/>
  <c r="F17" i="23"/>
  <c r="F16" i="23"/>
  <c r="F14" i="23"/>
  <c r="F13" i="23"/>
  <c r="F12" i="23"/>
  <c r="F11" i="23"/>
  <c r="F9" i="23"/>
  <c r="F8" i="23"/>
  <c r="G9" i="26"/>
  <c r="G10" i="26"/>
  <c r="G11" i="26"/>
  <c r="G12" i="26"/>
  <c r="G13" i="26"/>
  <c r="G14" i="26"/>
  <c r="G15" i="26"/>
  <c r="G16" i="26"/>
  <c r="G17" i="26"/>
  <c r="G18" i="26"/>
  <c r="G19" i="26"/>
  <c r="G20" i="26"/>
  <c r="G21" i="26"/>
  <c r="G22" i="26"/>
  <c r="G23" i="26"/>
  <c r="G24" i="26"/>
  <c r="G25" i="26"/>
  <c r="G26" i="26"/>
  <c r="G27" i="26"/>
  <c r="G29" i="26"/>
  <c r="G30" i="26"/>
  <c r="G31" i="26"/>
  <c r="G32" i="26"/>
  <c r="G33" i="26"/>
  <c r="G34" i="26"/>
  <c r="G35" i="26"/>
  <c r="G36" i="26"/>
  <c r="G37" i="26"/>
  <c r="G38" i="26"/>
  <c r="G39" i="26"/>
  <c r="G40" i="26"/>
  <c r="G41" i="26"/>
  <c r="G42" i="26"/>
  <c r="G43" i="26"/>
  <c r="G44" i="26"/>
  <c r="G45" i="26"/>
  <c r="G46" i="26"/>
  <c r="G47" i="26"/>
  <c r="G48" i="26"/>
  <c r="G50" i="26"/>
  <c r="G51" i="26"/>
  <c r="G52" i="26"/>
  <c r="G53" i="26"/>
  <c r="G54" i="26"/>
  <c r="G55" i="26"/>
  <c r="G56" i="26"/>
  <c r="G57" i="26"/>
  <c r="G58" i="26"/>
  <c r="G59" i="26"/>
  <c r="G60" i="26"/>
  <c r="G61" i="26"/>
  <c r="G62" i="26"/>
  <c r="G63" i="26"/>
  <c r="G64" i="26"/>
  <c r="G65" i="26"/>
  <c r="G66" i="26"/>
  <c r="G67" i="26"/>
  <c r="G68" i="26"/>
  <c r="G69" i="26"/>
  <c r="G71" i="26"/>
  <c r="G72" i="26"/>
  <c r="G73" i="26"/>
  <c r="G74" i="26"/>
  <c r="G75" i="26"/>
  <c r="G76" i="26"/>
  <c r="G77" i="26"/>
  <c r="G78" i="26"/>
  <c r="G79" i="26"/>
  <c r="G80" i="26"/>
  <c r="G81" i="26"/>
  <c r="G82" i="26"/>
  <c r="G83" i="26"/>
  <c r="G84" i="26"/>
  <c r="G85" i="26"/>
  <c r="G86" i="26"/>
  <c r="G87" i="26"/>
  <c r="G88" i="26"/>
  <c r="G89" i="26"/>
  <c r="G90" i="26"/>
  <c r="G92" i="26"/>
  <c r="G93" i="26"/>
  <c r="G94" i="26"/>
  <c r="G95" i="26"/>
  <c r="G96" i="26"/>
  <c r="G97" i="26"/>
  <c r="G98" i="26"/>
  <c r="G99" i="26"/>
  <c r="G100" i="26"/>
  <c r="G101" i="26"/>
  <c r="G102" i="26"/>
  <c r="G103" i="26"/>
  <c r="G104" i="26"/>
  <c r="G105" i="26"/>
  <c r="G106" i="26"/>
  <c r="G107" i="26"/>
  <c r="G108" i="26"/>
  <c r="G109" i="26"/>
  <c r="G110" i="26"/>
  <c r="G111" i="26"/>
  <c r="G8" i="26"/>
  <c r="D9" i="26"/>
  <c r="F9" i="26" s="1"/>
  <c r="D10" i="26"/>
  <c r="F10" i="26" s="1"/>
  <c r="D11" i="26"/>
  <c r="F11" i="26" s="1"/>
  <c r="D12" i="26"/>
  <c r="F12" i="26" s="1"/>
  <c r="D13" i="26"/>
  <c r="F13" i="26" s="1"/>
  <c r="D14" i="26"/>
  <c r="F14" i="26" s="1"/>
  <c r="D15" i="26"/>
  <c r="F15" i="26" s="1"/>
  <c r="D16" i="26"/>
  <c r="F16" i="26" s="1"/>
  <c r="D17" i="26"/>
  <c r="F17" i="26" s="1"/>
  <c r="D18" i="26"/>
  <c r="F18" i="26" s="1"/>
  <c r="D19" i="26"/>
  <c r="F19" i="26" s="1"/>
  <c r="D20" i="26"/>
  <c r="F20" i="26" s="1"/>
  <c r="D21" i="26"/>
  <c r="F21" i="26" s="1"/>
  <c r="D22" i="26"/>
  <c r="F22" i="26" s="1"/>
  <c r="D23" i="26"/>
  <c r="F23" i="26" s="1"/>
  <c r="D24" i="26"/>
  <c r="F24" i="26" s="1"/>
  <c r="D25" i="26"/>
  <c r="F25" i="26" s="1"/>
  <c r="D26" i="26"/>
  <c r="F26" i="26" s="1"/>
  <c r="D27" i="26"/>
  <c r="F27" i="26" s="1"/>
  <c r="D8" i="26"/>
  <c r="F8" i="26" s="1"/>
  <c r="C111" i="26"/>
  <c r="C110" i="26"/>
  <c r="C109" i="26"/>
  <c r="C108" i="26"/>
  <c r="C107" i="26"/>
  <c r="C106" i="26"/>
  <c r="C105" i="26"/>
  <c r="C104" i="26"/>
  <c r="C103" i="26"/>
  <c r="C102" i="26"/>
  <c r="C101" i="26"/>
  <c r="C100" i="26"/>
  <c r="C99" i="26"/>
  <c r="C98" i="26"/>
  <c r="C97" i="26"/>
  <c r="C96" i="26"/>
  <c r="C95" i="26"/>
  <c r="C94" i="26"/>
  <c r="C93" i="26"/>
  <c r="C92" i="26"/>
  <c r="C90" i="26"/>
  <c r="C89" i="26"/>
  <c r="C88" i="26"/>
  <c r="C87" i="26"/>
  <c r="C86" i="26"/>
  <c r="C85" i="26"/>
  <c r="C84" i="26"/>
  <c r="C83" i="26"/>
  <c r="C82" i="26"/>
  <c r="C81" i="26"/>
  <c r="C80" i="26"/>
  <c r="C79" i="26"/>
  <c r="C78" i="26"/>
  <c r="C77" i="26"/>
  <c r="C76" i="26"/>
  <c r="C75" i="26"/>
  <c r="C74" i="26"/>
  <c r="C73" i="26"/>
  <c r="C72" i="26"/>
  <c r="C71" i="26"/>
  <c r="C69" i="26"/>
  <c r="C68" i="26"/>
  <c r="C67" i="26"/>
  <c r="C66" i="26"/>
  <c r="C65" i="26"/>
  <c r="C64" i="26"/>
  <c r="C63" i="26"/>
  <c r="C62" i="26"/>
  <c r="C61" i="26"/>
  <c r="C60" i="26"/>
  <c r="C59" i="26"/>
  <c r="C58" i="26"/>
  <c r="C57" i="26"/>
  <c r="C56" i="26"/>
  <c r="C55" i="26"/>
  <c r="C54" i="26"/>
  <c r="C53" i="26"/>
  <c r="C52" i="26"/>
  <c r="C51" i="26"/>
  <c r="C50" i="26"/>
  <c r="C48" i="26"/>
  <c r="C47" i="26"/>
  <c r="C46" i="26"/>
  <c r="C45" i="26"/>
  <c r="C44" i="26"/>
  <c r="C43" i="26"/>
  <c r="C42" i="26"/>
  <c r="C41" i="26"/>
  <c r="C40" i="26"/>
  <c r="C39" i="26"/>
  <c r="C38" i="26"/>
  <c r="C37" i="26"/>
  <c r="C36" i="26"/>
  <c r="C35" i="26"/>
  <c r="C34" i="26"/>
  <c r="C33" i="26"/>
  <c r="C32" i="26"/>
  <c r="C31" i="26"/>
  <c r="C30" i="26"/>
  <c r="C29" i="26"/>
  <c r="C9" i="26"/>
  <c r="C10" i="26"/>
  <c r="C11" i="26"/>
  <c r="C12" i="26"/>
  <c r="C13" i="26"/>
  <c r="C14" i="26"/>
  <c r="C15" i="26"/>
  <c r="C16" i="26"/>
  <c r="C17" i="26"/>
  <c r="C18" i="26"/>
  <c r="C19" i="26"/>
  <c r="C20" i="26"/>
  <c r="C21" i="26"/>
  <c r="C22" i="26"/>
  <c r="C23" i="26"/>
  <c r="C24" i="26"/>
  <c r="C25" i="26"/>
  <c r="C26" i="26"/>
  <c r="C27" i="26"/>
  <c r="C8" i="26"/>
  <c r="C91" i="26"/>
  <c r="C70" i="26"/>
  <c r="C49" i="26"/>
  <c r="C28" i="26"/>
  <c r="C7" i="26"/>
  <c r="D14" i="4" l="1"/>
  <c r="C13" i="43" s="1"/>
  <c r="J14" i="25"/>
  <c r="J15" i="25"/>
  <c r="I28" i="13"/>
  <c r="F27" i="42" s="1"/>
  <c r="J28" i="13"/>
  <c r="G27" i="42" s="1"/>
  <c r="K28" i="13"/>
  <c r="H27" i="42" s="1"/>
  <c r="M28" i="13"/>
  <c r="J27" i="42" s="1"/>
  <c r="N28" i="13"/>
  <c r="K27" i="42" s="1"/>
  <c r="O28" i="13"/>
  <c r="D52" i="42" s="1"/>
  <c r="P28" i="13"/>
  <c r="E52" i="42" s="1"/>
  <c r="Q28" i="13"/>
  <c r="F52" i="42" s="1"/>
  <c r="R28" i="13"/>
  <c r="G52" i="42" s="1"/>
  <c r="S28" i="13"/>
  <c r="H52" i="42" s="1"/>
  <c r="T28" i="13"/>
  <c r="I52" i="42" s="1"/>
  <c r="U28" i="13"/>
  <c r="J52" i="42" s="1"/>
  <c r="V28" i="13"/>
  <c r="K52" i="42" s="1"/>
  <c r="W28" i="13"/>
  <c r="D77" i="42" s="1"/>
  <c r="X28" i="13"/>
  <c r="E77" i="42" s="1"/>
  <c r="Y28" i="13"/>
  <c r="F77" i="42" s="1"/>
  <c r="Z28" i="13"/>
  <c r="G77" i="42" s="1"/>
  <c r="AA28" i="13"/>
  <c r="H77" i="42" s="1"/>
  <c r="AB28" i="13"/>
  <c r="I77" i="42" s="1"/>
  <c r="AC28" i="13"/>
  <c r="J77" i="42" s="1"/>
  <c r="AD28" i="13"/>
  <c r="K77" i="42" s="1"/>
  <c r="F27" i="13"/>
  <c r="F26" i="13"/>
  <c r="F25" i="13"/>
  <c r="F24" i="13"/>
  <c r="F23" i="13"/>
  <c r="F22" i="13"/>
  <c r="F21" i="13"/>
  <c r="F20" i="13"/>
  <c r="F19" i="13"/>
  <c r="F18" i="13"/>
  <c r="F17" i="13"/>
  <c r="F16" i="13"/>
  <c r="F15" i="13"/>
  <c r="F14" i="13"/>
  <c r="F13" i="13"/>
  <c r="F12" i="13"/>
  <c r="F11" i="13"/>
  <c r="F9" i="13"/>
  <c r="E9" i="13"/>
  <c r="E29" i="2" s="1"/>
  <c r="C105" i="41" s="1"/>
  <c r="E11" i="13"/>
  <c r="G29" i="2" s="1"/>
  <c r="C259" i="41" s="1"/>
  <c r="E12" i="13"/>
  <c r="H29" i="2" s="1"/>
  <c r="C336" i="41" s="1"/>
  <c r="E13" i="13"/>
  <c r="I29" i="2" s="1"/>
  <c r="C413" i="41" s="1"/>
  <c r="E14" i="13"/>
  <c r="J29" i="2" s="1"/>
  <c r="C490" i="41" s="1"/>
  <c r="E15" i="13"/>
  <c r="K29" i="2" s="1"/>
  <c r="C567" i="41" s="1"/>
  <c r="E16" i="13"/>
  <c r="L29" i="2" s="1"/>
  <c r="C644" i="41" s="1"/>
  <c r="E17" i="13"/>
  <c r="M29" i="2" s="1"/>
  <c r="C721" i="41" s="1"/>
  <c r="E18" i="13"/>
  <c r="N29" i="2" s="1"/>
  <c r="C798" i="41" s="1"/>
  <c r="E19" i="13"/>
  <c r="O29" i="2" s="1"/>
  <c r="C875" i="41" s="1"/>
  <c r="E20" i="13"/>
  <c r="P29" i="2" s="1"/>
  <c r="C952" i="41" s="1"/>
  <c r="E21" i="13"/>
  <c r="Q29" i="2" s="1"/>
  <c r="C1029" i="41" s="1"/>
  <c r="E22" i="13"/>
  <c r="R29" i="2" s="1"/>
  <c r="C1106" i="41" s="1"/>
  <c r="E23" i="13"/>
  <c r="S29" i="2" s="1"/>
  <c r="C1183" i="41" s="1"/>
  <c r="E24" i="13"/>
  <c r="T29" i="2" s="1"/>
  <c r="C1260" i="41" s="1"/>
  <c r="E25" i="13"/>
  <c r="U29" i="2" s="1"/>
  <c r="C1337" i="41" s="1"/>
  <c r="E26" i="13"/>
  <c r="V29" i="2" s="1"/>
  <c r="C1414" i="41" s="1"/>
  <c r="E27" i="13"/>
  <c r="W29" i="2" s="1"/>
  <c r="C1491" i="41" s="1"/>
  <c r="D3" i="2"/>
  <c r="C3" i="22"/>
  <c r="C3" i="26"/>
  <c r="C3" i="33"/>
  <c r="C3" i="31"/>
  <c r="C3" i="13"/>
  <c r="C3" i="19"/>
  <c r="C3" i="25"/>
  <c r="C3" i="34"/>
  <c r="C3" i="12"/>
  <c r="C3" i="10"/>
  <c r="C3" i="18"/>
  <c r="C3" i="4"/>
  <c r="C3" i="23"/>
  <c r="D3" i="9"/>
  <c r="C3" i="6"/>
  <c r="C3" i="17"/>
  <c r="F8" i="25" l="1"/>
  <c r="I8" i="25"/>
  <c r="G8" i="25"/>
  <c r="H8" i="25"/>
  <c r="B43" i="4"/>
  <c r="B35" i="36" s="1"/>
  <c r="B48" i="36" s="1"/>
  <c r="B42" i="4"/>
  <c r="B34" i="36" s="1"/>
  <c r="B47" i="36" s="1"/>
  <c r="B41" i="4"/>
  <c r="B33" i="36" s="1"/>
  <c r="B46" i="36" s="1"/>
  <c r="B40" i="4"/>
  <c r="B32" i="36" s="1"/>
  <c r="B45" i="36" s="1"/>
  <c r="B39" i="4"/>
  <c r="B31" i="36" s="1"/>
  <c r="B44" i="36" s="1"/>
  <c r="B38" i="4"/>
  <c r="B30" i="36" s="1"/>
  <c r="B43" i="36" s="1"/>
  <c r="B44" i="4"/>
  <c r="B36" i="36" s="1"/>
  <c r="B49" i="36" s="1"/>
  <c r="B37" i="4"/>
  <c r="B29" i="36" s="1"/>
  <c r="B42" i="36" s="1"/>
  <c r="B36" i="4"/>
  <c r="B28" i="36" s="1"/>
  <c r="B41" i="36" s="1"/>
  <c r="D13" i="9"/>
  <c r="D8" i="10"/>
  <c r="O8" i="10" s="1"/>
  <c r="D9" i="10"/>
  <c r="O9" i="10" s="1"/>
  <c r="D10" i="10"/>
  <c r="O10" i="10" s="1"/>
  <c r="D11" i="10"/>
  <c r="O11" i="10" s="1"/>
  <c r="D12" i="10"/>
  <c r="O12" i="10" s="1"/>
  <c r="D13" i="10"/>
  <c r="O13" i="10" s="1"/>
  <c r="D14" i="10"/>
  <c r="O14" i="10" s="1"/>
  <c r="D15" i="10"/>
  <c r="O15" i="10" s="1"/>
  <c r="D16" i="10"/>
  <c r="O16" i="10" s="1"/>
  <c r="D17" i="10"/>
  <c r="O17" i="10" s="1"/>
  <c r="D18" i="10"/>
  <c r="O18" i="10" s="1"/>
  <c r="D19" i="10"/>
  <c r="O19" i="10" s="1"/>
  <c r="D20" i="10"/>
  <c r="O20" i="10" s="1"/>
  <c r="D21" i="10"/>
  <c r="O21" i="10" s="1"/>
  <c r="D22" i="10"/>
  <c r="O22" i="10" s="1"/>
  <c r="D23" i="10"/>
  <c r="O23" i="10" s="1"/>
  <c r="D24" i="10"/>
  <c r="O24" i="10" s="1"/>
  <c r="D25" i="10"/>
  <c r="O25" i="10" s="1"/>
  <c r="D26" i="10"/>
  <c r="O26" i="10" s="1"/>
  <c r="D7" i="10"/>
  <c r="O7" i="10" s="1"/>
  <c r="C12" i="38" l="1"/>
  <c r="B35" i="4"/>
  <c r="B27" i="36" s="1"/>
  <c r="B40" i="36" s="1"/>
  <c r="D15" i="4"/>
  <c r="C14" i="43" s="1"/>
  <c r="C15" i="43" s="1"/>
  <c r="C9" i="10" l="1"/>
  <c r="E8" i="18"/>
  <c r="E9" i="18"/>
  <c r="E10" i="18"/>
  <c r="E11" i="18"/>
  <c r="E12" i="18"/>
  <c r="E13" i="18"/>
  <c r="E14" i="18"/>
  <c r="E15" i="18"/>
  <c r="E16" i="18"/>
  <c r="E17" i="18"/>
  <c r="E18" i="18"/>
  <c r="E19" i="18"/>
  <c r="E20" i="18"/>
  <c r="E21" i="18"/>
  <c r="E22" i="18"/>
  <c r="E23" i="18"/>
  <c r="E24" i="18"/>
  <c r="E25" i="18"/>
  <c r="E26" i="18"/>
  <c r="E7" i="18"/>
  <c r="F8" i="18"/>
  <c r="D9" i="13" s="1"/>
  <c r="AE9" i="13" s="1"/>
  <c r="F9" i="18"/>
  <c r="D10" i="13" s="1"/>
  <c r="F10" i="18"/>
  <c r="D11" i="13" s="1"/>
  <c r="AE11" i="13" s="1"/>
  <c r="F11" i="18"/>
  <c r="D12" i="13" s="1"/>
  <c r="AE12" i="13" s="1"/>
  <c r="F12" i="18"/>
  <c r="D13" i="13" s="1"/>
  <c r="AE13" i="13" s="1"/>
  <c r="F13" i="18"/>
  <c r="D14" i="13" s="1"/>
  <c r="AE14" i="13" s="1"/>
  <c r="F14" i="18"/>
  <c r="D15" i="13" s="1"/>
  <c r="AE15" i="13" s="1"/>
  <c r="F15" i="18"/>
  <c r="D16" i="13" s="1"/>
  <c r="AE16" i="13" s="1"/>
  <c r="F16" i="18"/>
  <c r="D17" i="13" s="1"/>
  <c r="AE17" i="13" s="1"/>
  <c r="F17" i="18"/>
  <c r="D18" i="13" s="1"/>
  <c r="AE18" i="13" s="1"/>
  <c r="F18" i="18"/>
  <c r="D19" i="13" s="1"/>
  <c r="AE19" i="13" s="1"/>
  <c r="F19" i="18"/>
  <c r="D20" i="13" s="1"/>
  <c r="AE20" i="13" s="1"/>
  <c r="F20" i="18"/>
  <c r="D21" i="13" s="1"/>
  <c r="AE21" i="13" s="1"/>
  <c r="F21" i="18"/>
  <c r="D22" i="13" s="1"/>
  <c r="AE22" i="13" s="1"/>
  <c r="F22" i="18"/>
  <c r="D23" i="13" s="1"/>
  <c r="AE23" i="13" s="1"/>
  <c r="F23" i="18"/>
  <c r="D24" i="13" s="1"/>
  <c r="AE24" i="13" s="1"/>
  <c r="F24" i="18"/>
  <c r="D25" i="13" s="1"/>
  <c r="AE25" i="13" s="1"/>
  <c r="F25" i="18"/>
  <c r="D26" i="13" s="1"/>
  <c r="AE26" i="13" s="1"/>
  <c r="F26" i="18"/>
  <c r="D27" i="13" s="1"/>
  <c r="AE27" i="13" s="1"/>
  <c r="F7" i="18"/>
  <c r="D8" i="13" s="1"/>
  <c r="W234" i="22"/>
  <c r="V234" i="22"/>
  <c r="U234" i="22"/>
  <c r="T234" i="22"/>
  <c r="S234" i="22"/>
  <c r="R234" i="22"/>
  <c r="Q234" i="22"/>
  <c r="P234" i="22"/>
  <c r="O234" i="22"/>
  <c r="N234" i="22"/>
  <c r="M234" i="22"/>
  <c r="L234" i="22"/>
  <c r="K234" i="22"/>
  <c r="J234" i="22"/>
  <c r="I234" i="22"/>
  <c r="H234" i="22"/>
  <c r="G234" i="22"/>
  <c r="F234" i="22"/>
  <c r="E234" i="22"/>
  <c r="W218" i="22"/>
  <c r="V218" i="22"/>
  <c r="U218" i="22"/>
  <c r="T218" i="22"/>
  <c r="S218" i="22"/>
  <c r="R218" i="22"/>
  <c r="Q218" i="22"/>
  <c r="P218" i="22"/>
  <c r="O218" i="22"/>
  <c r="N218" i="22"/>
  <c r="M218" i="22"/>
  <c r="L218" i="22"/>
  <c r="K218" i="22"/>
  <c r="J218" i="22"/>
  <c r="I218" i="22"/>
  <c r="H218" i="22"/>
  <c r="G218" i="22"/>
  <c r="F218" i="22"/>
  <c r="E218" i="22"/>
  <c r="W202" i="22"/>
  <c r="V202" i="22"/>
  <c r="U202" i="22"/>
  <c r="T202" i="22"/>
  <c r="S202" i="22"/>
  <c r="R202" i="22"/>
  <c r="Q202" i="22"/>
  <c r="P202" i="22"/>
  <c r="O202" i="22"/>
  <c r="N202" i="22"/>
  <c r="M202" i="22"/>
  <c r="L202" i="22"/>
  <c r="K202" i="22"/>
  <c r="J202" i="22"/>
  <c r="I202" i="22"/>
  <c r="H202" i="22"/>
  <c r="G202" i="22"/>
  <c r="F202" i="22"/>
  <c r="E202" i="22"/>
  <c r="W186" i="22"/>
  <c r="V186" i="22"/>
  <c r="U186" i="22"/>
  <c r="T186" i="22"/>
  <c r="S186" i="22"/>
  <c r="R186" i="22"/>
  <c r="Q186" i="22"/>
  <c r="P186" i="22"/>
  <c r="O186" i="22"/>
  <c r="N186" i="22"/>
  <c r="M186" i="22"/>
  <c r="L186" i="22"/>
  <c r="K186" i="22"/>
  <c r="J186" i="22"/>
  <c r="I186" i="22"/>
  <c r="H186" i="22"/>
  <c r="G186" i="22"/>
  <c r="F186" i="22"/>
  <c r="E186" i="22"/>
  <c r="W170" i="22"/>
  <c r="V170" i="22"/>
  <c r="U170" i="22"/>
  <c r="T170" i="22"/>
  <c r="S170" i="22"/>
  <c r="R170" i="22"/>
  <c r="Q170" i="22"/>
  <c r="P170" i="22"/>
  <c r="O170" i="22"/>
  <c r="N170" i="22"/>
  <c r="M170" i="22"/>
  <c r="L170" i="22"/>
  <c r="K170" i="22"/>
  <c r="J170" i="22"/>
  <c r="I170" i="22"/>
  <c r="H170" i="22"/>
  <c r="G170" i="22"/>
  <c r="F170" i="22"/>
  <c r="E170" i="22"/>
  <c r="W154" i="22"/>
  <c r="V154" i="22"/>
  <c r="U154" i="22"/>
  <c r="T154" i="22"/>
  <c r="S154" i="22"/>
  <c r="R154" i="22"/>
  <c r="Q154" i="22"/>
  <c r="P154" i="22"/>
  <c r="O154" i="22"/>
  <c r="N154" i="22"/>
  <c r="M154" i="22"/>
  <c r="L154" i="22"/>
  <c r="K154" i="22"/>
  <c r="J154" i="22"/>
  <c r="I154" i="22"/>
  <c r="H154" i="22"/>
  <c r="G154" i="22"/>
  <c r="F154" i="22"/>
  <c r="E154" i="22"/>
  <c r="W138" i="22"/>
  <c r="V138" i="22"/>
  <c r="U138" i="22"/>
  <c r="T138" i="22"/>
  <c r="S138" i="22"/>
  <c r="R138" i="22"/>
  <c r="Q138" i="22"/>
  <c r="P138" i="22"/>
  <c r="O138" i="22"/>
  <c r="N138" i="22"/>
  <c r="M138" i="22"/>
  <c r="L138" i="22"/>
  <c r="K138" i="22"/>
  <c r="J138" i="22"/>
  <c r="I138" i="22"/>
  <c r="H138" i="22"/>
  <c r="G138" i="22"/>
  <c r="F138" i="22"/>
  <c r="E138" i="22"/>
  <c r="W122" i="22"/>
  <c r="V122" i="22"/>
  <c r="U122" i="22"/>
  <c r="T122" i="22"/>
  <c r="S122" i="22"/>
  <c r="R122" i="22"/>
  <c r="Q122" i="22"/>
  <c r="P122" i="22"/>
  <c r="O122" i="22"/>
  <c r="N122" i="22"/>
  <c r="M122" i="22"/>
  <c r="L122" i="22"/>
  <c r="K122" i="22"/>
  <c r="J122" i="22"/>
  <c r="I122" i="22"/>
  <c r="H122" i="22"/>
  <c r="G122" i="22"/>
  <c r="F122" i="22"/>
  <c r="E122" i="22"/>
  <c r="W106" i="22"/>
  <c r="V106" i="22"/>
  <c r="U106" i="22"/>
  <c r="T106" i="22"/>
  <c r="S106" i="22"/>
  <c r="R106" i="22"/>
  <c r="Q106" i="22"/>
  <c r="P106" i="22"/>
  <c r="O106" i="22"/>
  <c r="N106" i="22"/>
  <c r="M106" i="22"/>
  <c r="L106" i="22"/>
  <c r="K106" i="22"/>
  <c r="J106" i="22"/>
  <c r="I106" i="22"/>
  <c r="H106" i="22"/>
  <c r="G106" i="22"/>
  <c r="F106" i="22"/>
  <c r="E106" i="22"/>
  <c r="W90" i="22"/>
  <c r="V90" i="22"/>
  <c r="U90" i="22"/>
  <c r="T90" i="22"/>
  <c r="S90" i="22"/>
  <c r="R90" i="22"/>
  <c r="Q90" i="22"/>
  <c r="P90" i="22"/>
  <c r="O90" i="22"/>
  <c r="N90" i="22"/>
  <c r="M90" i="22"/>
  <c r="L90" i="22"/>
  <c r="K90" i="22"/>
  <c r="J90" i="22"/>
  <c r="I90" i="22"/>
  <c r="H90" i="22"/>
  <c r="G90" i="22"/>
  <c r="F90" i="22"/>
  <c r="E90" i="22"/>
  <c r="W74" i="22"/>
  <c r="D111" i="26" s="1"/>
  <c r="V74" i="22"/>
  <c r="D110" i="26" s="1"/>
  <c r="U74" i="22"/>
  <c r="D109" i="26" s="1"/>
  <c r="T74" i="22"/>
  <c r="D108" i="26" s="1"/>
  <c r="S74" i="22"/>
  <c r="D107" i="26" s="1"/>
  <c r="R74" i="22"/>
  <c r="D106" i="26" s="1"/>
  <c r="Q74" i="22"/>
  <c r="D105" i="26" s="1"/>
  <c r="P74" i="22"/>
  <c r="D104" i="26" s="1"/>
  <c r="O74" i="22"/>
  <c r="D103" i="26" s="1"/>
  <c r="N74" i="22"/>
  <c r="D102" i="26" s="1"/>
  <c r="M74" i="22"/>
  <c r="D101" i="26" s="1"/>
  <c r="L74" i="22"/>
  <c r="D100" i="26" s="1"/>
  <c r="K74" i="22"/>
  <c r="D99" i="26" s="1"/>
  <c r="J74" i="22"/>
  <c r="D98" i="26" s="1"/>
  <c r="I74" i="22"/>
  <c r="D97" i="26" s="1"/>
  <c r="H74" i="22"/>
  <c r="D96" i="26" s="1"/>
  <c r="G74" i="22"/>
  <c r="D95" i="26" s="1"/>
  <c r="F74" i="22"/>
  <c r="D94" i="26" s="1"/>
  <c r="E74" i="22"/>
  <c r="D93" i="26" s="1"/>
  <c r="W58" i="22"/>
  <c r="D90" i="26" s="1"/>
  <c r="F90" i="26" s="1"/>
  <c r="V58" i="22"/>
  <c r="D89" i="26" s="1"/>
  <c r="F89" i="26" s="1"/>
  <c r="U58" i="22"/>
  <c r="D88" i="26" s="1"/>
  <c r="F88" i="26" s="1"/>
  <c r="T58" i="22"/>
  <c r="D87" i="26" s="1"/>
  <c r="F87" i="26" s="1"/>
  <c r="S58" i="22"/>
  <c r="D86" i="26" s="1"/>
  <c r="F86" i="26" s="1"/>
  <c r="R58" i="22"/>
  <c r="D85" i="26" s="1"/>
  <c r="F85" i="26" s="1"/>
  <c r="Q58" i="22"/>
  <c r="D84" i="26" s="1"/>
  <c r="F84" i="26" s="1"/>
  <c r="P58" i="22"/>
  <c r="D83" i="26" s="1"/>
  <c r="F83" i="26" s="1"/>
  <c r="O58" i="22"/>
  <c r="D82" i="26" s="1"/>
  <c r="F82" i="26" s="1"/>
  <c r="N58" i="22"/>
  <c r="D81" i="26" s="1"/>
  <c r="F81" i="26" s="1"/>
  <c r="M58" i="22"/>
  <c r="D80" i="26" s="1"/>
  <c r="F80" i="26" s="1"/>
  <c r="L58" i="22"/>
  <c r="D79" i="26" s="1"/>
  <c r="F79" i="26" s="1"/>
  <c r="K58" i="22"/>
  <c r="D78" i="26" s="1"/>
  <c r="F78" i="26" s="1"/>
  <c r="J58" i="22"/>
  <c r="D77" i="26" s="1"/>
  <c r="F77" i="26" s="1"/>
  <c r="I58" i="22"/>
  <c r="D76" i="26" s="1"/>
  <c r="F76" i="26" s="1"/>
  <c r="H58" i="22"/>
  <c r="D75" i="26" s="1"/>
  <c r="F75" i="26" s="1"/>
  <c r="G58" i="22"/>
  <c r="D74" i="26" s="1"/>
  <c r="F74" i="26" s="1"/>
  <c r="F58" i="22"/>
  <c r="D73" i="26" s="1"/>
  <c r="F73" i="26" s="1"/>
  <c r="E58" i="22"/>
  <c r="D72" i="26" s="1"/>
  <c r="F72" i="26" s="1"/>
  <c r="W42" i="22"/>
  <c r="D69" i="26" s="1"/>
  <c r="F69" i="26" s="1"/>
  <c r="V42" i="22"/>
  <c r="D68" i="26" s="1"/>
  <c r="F68" i="26" s="1"/>
  <c r="U42" i="22"/>
  <c r="D67" i="26" s="1"/>
  <c r="F67" i="26" s="1"/>
  <c r="T42" i="22"/>
  <c r="D66" i="26" s="1"/>
  <c r="F66" i="26" s="1"/>
  <c r="S42" i="22"/>
  <c r="D65" i="26" s="1"/>
  <c r="F65" i="26" s="1"/>
  <c r="R42" i="22"/>
  <c r="D64" i="26" s="1"/>
  <c r="F64" i="26" s="1"/>
  <c r="Q42" i="22"/>
  <c r="D63" i="26" s="1"/>
  <c r="F63" i="26" s="1"/>
  <c r="P42" i="22"/>
  <c r="D62" i="26" s="1"/>
  <c r="F62" i="26" s="1"/>
  <c r="O42" i="22"/>
  <c r="D61" i="26" s="1"/>
  <c r="F61" i="26" s="1"/>
  <c r="N42" i="22"/>
  <c r="D60" i="26" s="1"/>
  <c r="F60" i="26" s="1"/>
  <c r="M42" i="22"/>
  <c r="D59" i="26" s="1"/>
  <c r="F59" i="26" s="1"/>
  <c r="L42" i="22"/>
  <c r="D58" i="26" s="1"/>
  <c r="F58" i="26" s="1"/>
  <c r="K42" i="22"/>
  <c r="D57" i="26" s="1"/>
  <c r="F57" i="26" s="1"/>
  <c r="J42" i="22"/>
  <c r="D56" i="26" s="1"/>
  <c r="F56" i="26" s="1"/>
  <c r="I42" i="22"/>
  <c r="D55" i="26" s="1"/>
  <c r="F55" i="26" s="1"/>
  <c r="H42" i="22"/>
  <c r="D54" i="26" s="1"/>
  <c r="F54" i="26" s="1"/>
  <c r="G42" i="22"/>
  <c r="D53" i="26" s="1"/>
  <c r="F53" i="26" s="1"/>
  <c r="F42" i="22"/>
  <c r="D52" i="26" s="1"/>
  <c r="F52" i="26" s="1"/>
  <c r="E42" i="22"/>
  <c r="D51" i="26" s="1"/>
  <c r="F51" i="26" s="1"/>
  <c r="W24" i="22"/>
  <c r="V24" i="22"/>
  <c r="U24" i="22"/>
  <c r="T24" i="22"/>
  <c r="S24" i="22"/>
  <c r="R24" i="22"/>
  <c r="Q24" i="22"/>
  <c r="P24" i="22"/>
  <c r="O24" i="22"/>
  <c r="N24" i="22"/>
  <c r="M24" i="22"/>
  <c r="L24" i="22"/>
  <c r="K24" i="22"/>
  <c r="J24" i="22"/>
  <c r="I24" i="22"/>
  <c r="H24" i="22"/>
  <c r="G24" i="22"/>
  <c r="F24" i="22"/>
  <c r="E24" i="22"/>
  <c r="W8" i="22"/>
  <c r="V8" i="22"/>
  <c r="U8" i="22"/>
  <c r="T8" i="22"/>
  <c r="S8" i="22"/>
  <c r="R8" i="22"/>
  <c r="Q8" i="22"/>
  <c r="P8" i="22"/>
  <c r="O8" i="22"/>
  <c r="N8" i="22"/>
  <c r="M8" i="22"/>
  <c r="L8" i="22"/>
  <c r="K8" i="22"/>
  <c r="J8" i="22"/>
  <c r="I8" i="22"/>
  <c r="H8" i="22"/>
  <c r="G8" i="22"/>
  <c r="F8" i="22"/>
  <c r="E8" i="22"/>
  <c r="D234" i="22"/>
  <c r="D218" i="22"/>
  <c r="D202" i="22"/>
  <c r="D186" i="22"/>
  <c r="D170" i="22"/>
  <c r="D154" i="22"/>
  <c r="D138" i="22"/>
  <c r="D122" i="22"/>
  <c r="D106" i="22"/>
  <c r="D90" i="22"/>
  <c r="D74" i="22"/>
  <c r="D92" i="26" s="1"/>
  <c r="D58" i="22"/>
  <c r="D71" i="26" s="1"/>
  <c r="F71" i="26" s="1"/>
  <c r="D42" i="22"/>
  <c r="D50" i="26" s="1"/>
  <c r="F50" i="26" s="1"/>
  <c r="D24" i="22"/>
  <c r="D8" i="22"/>
  <c r="C24" i="34"/>
  <c r="E24" i="34" s="1"/>
  <c r="C8" i="13"/>
  <c r="C17" i="13"/>
  <c r="C18" i="13"/>
  <c r="C19" i="13"/>
  <c r="C20" i="13"/>
  <c r="C21" i="13"/>
  <c r="C22" i="13"/>
  <c r="C23" i="13"/>
  <c r="C24" i="13"/>
  <c r="C25" i="13"/>
  <c r="C26" i="13"/>
  <c r="C9" i="13"/>
  <c r="C27" i="13"/>
  <c r="C10" i="13"/>
  <c r="C11" i="13"/>
  <c r="C12" i="13"/>
  <c r="C13" i="13"/>
  <c r="C14" i="13"/>
  <c r="C15" i="13"/>
  <c r="C16" i="13"/>
  <c r="D41" i="5"/>
  <c r="C13" i="34"/>
  <c r="E13" i="34" s="1"/>
  <c r="C18" i="34"/>
  <c r="E18" i="34" s="1"/>
  <c r="D37" i="5"/>
  <c r="D36" i="5"/>
  <c r="E9" i="33"/>
  <c r="E20" i="33" s="1"/>
  <c r="F9" i="33"/>
  <c r="F20" i="33" s="1"/>
  <c r="G9" i="33"/>
  <c r="G20" i="33" s="1"/>
  <c r="H9" i="33"/>
  <c r="H20" i="33" s="1"/>
  <c r="I9" i="33"/>
  <c r="I20" i="33" s="1"/>
  <c r="J9" i="33"/>
  <c r="J20" i="33" s="1"/>
  <c r="K9" i="33"/>
  <c r="K20" i="33" s="1"/>
  <c r="L9" i="33"/>
  <c r="L20" i="33" s="1"/>
  <c r="M9" i="33"/>
  <c r="M20" i="33" s="1"/>
  <c r="N9" i="33"/>
  <c r="N20" i="33" s="1"/>
  <c r="O9" i="33"/>
  <c r="O20" i="33" s="1"/>
  <c r="P9" i="33"/>
  <c r="P20" i="33" s="1"/>
  <c r="Q9" i="33"/>
  <c r="Q20" i="33" s="1"/>
  <c r="R9" i="33"/>
  <c r="R20" i="33" s="1"/>
  <c r="S9" i="33"/>
  <c r="S20" i="33" s="1"/>
  <c r="T9" i="33"/>
  <c r="T20" i="33" s="1"/>
  <c r="U9" i="33"/>
  <c r="U20" i="33" s="1"/>
  <c r="V9" i="33"/>
  <c r="V20" i="33" s="1"/>
  <c r="W9" i="33"/>
  <c r="W20" i="33" s="1"/>
  <c r="E10" i="33"/>
  <c r="E22" i="33" s="1"/>
  <c r="F10" i="33"/>
  <c r="F22" i="33" s="1"/>
  <c r="G10" i="33"/>
  <c r="G22" i="33" s="1"/>
  <c r="H10" i="33"/>
  <c r="H22" i="33" s="1"/>
  <c r="I10" i="33"/>
  <c r="I22" i="33" s="1"/>
  <c r="J10" i="33"/>
  <c r="J22" i="33" s="1"/>
  <c r="K10" i="33"/>
  <c r="K22" i="33" s="1"/>
  <c r="L10" i="33"/>
  <c r="L22" i="33" s="1"/>
  <c r="M10" i="33"/>
  <c r="M22" i="33" s="1"/>
  <c r="N10" i="33"/>
  <c r="N22" i="33" s="1"/>
  <c r="O10" i="33"/>
  <c r="O22" i="33" s="1"/>
  <c r="P10" i="33"/>
  <c r="P22" i="33" s="1"/>
  <c r="Q10" i="33"/>
  <c r="Q22" i="33" s="1"/>
  <c r="R10" i="33"/>
  <c r="R22" i="33" s="1"/>
  <c r="S10" i="33"/>
  <c r="S22" i="33" s="1"/>
  <c r="T10" i="33"/>
  <c r="T22" i="33" s="1"/>
  <c r="U10" i="33"/>
  <c r="U22" i="33" s="1"/>
  <c r="V10" i="33"/>
  <c r="V22" i="33" s="1"/>
  <c r="W10" i="33"/>
  <c r="W22" i="33" s="1"/>
  <c r="D10" i="33"/>
  <c r="D9" i="33"/>
  <c r="B234" i="22"/>
  <c r="B218" i="22"/>
  <c r="B202" i="22"/>
  <c r="B186" i="22"/>
  <c r="B170" i="22"/>
  <c r="B154" i="22"/>
  <c r="B138" i="22"/>
  <c r="B122" i="22"/>
  <c r="B106" i="22"/>
  <c r="B90" i="22"/>
  <c r="B74" i="22"/>
  <c r="B58" i="22"/>
  <c r="B42" i="22"/>
  <c r="B24" i="22"/>
  <c r="E8" i="33"/>
  <c r="F8" i="33"/>
  <c r="G8" i="33"/>
  <c r="H8" i="33"/>
  <c r="I8" i="33"/>
  <c r="J8" i="33"/>
  <c r="K8" i="33"/>
  <c r="L8" i="33"/>
  <c r="M8" i="33"/>
  <c r="N8" i="33"/>
  <c r="O8" i="33"/>
  <c r="P8" i="33"/>
  <c r="Q8" i="33"/>
  <c r="R8" i="33"/>
  <c r="S8" i="33"/>
  <c r="T8" i="33"/>
  <c r="U8" i="33"/>
  <c r="V8" i="33"/>
  <c r="W8" i="33"/>
  <c r="B10" i="33"/>
  <c r="B9" i="33"/>
  <c r="D8" i="33"/>
  <c r="E159" i="31"/>
  <c r="D159" i="31"/>
  <c r="E151" i="31"/>
  <c r="D151" i="31"/>
  <c r="E143" i="31"/>
  <c r="D143" i="31"/>
  <c r="E135" i="31"/>
  <c r="D135" i="31"/>
  <c r="E127" i="31"/>
  <c r="D127" i="31"/>
  <c r="E119" i="31"/>
  <c r="D119" i="31"/>
  <c r="E111" i="31"/>
  <c r="D111" i="31"/>
  <c r="E103" i="31"/>
  <c r="D103" i="31"/>
  <c r="E95" i="31"/>
  <c r="D95" i="31"/>
  <c r="E87" i="31"/>
  <c r="D87" i="31"/>
  <c r="E79" i="31"/>
  <c r="D79" i="31"/>
  <c r="E71" i="31"/>
  <c r="D71" i="31"/>
  <c r="E63" i="31"/>
  <c r="D63" i="31"/>
  <c r="E55" i="31"/>
  <c r="D55" i="31"/>
  <c r="E47" i="31"/>
  <c r="D47" i="31"/>
  <c r="E39" i="31"/>
  <c r="D39" i="31"/>
  <c r="E31" i="31"/>
  <c r="D31" i="31"/>
  <c r="E23" i="31"/>
  <c r="D23" i="31"/>
  <c r="E15" i="31"/>
  <c r="D15" i="31"/>
  <c r="E7" i="31"/>
  <c r="D7" i="31"/>
  <c r="A69" i="11"/>
  <c r="A70" i="11"/>
  <c r="A71" i="11"/>
  <c r="A72" i="11"/>
  <c r="A73" i="11"/>
  <c r="A74" i="11"/>
  <c r="A75" i="11"/>
  <c r="A76" i="11"/>
  <c r="A77" i="11"/>
  <c r="A78" i="11"/>
  <c r="A79" i="11"/>
  <c r="A80" i="11"/>
  <c r="A81" i="11"/>
  <c r="A82" i="11"/>
  <c r="A83" i="11"/>
  <c r="A84" i="11"/>
  <c r="A85" i="11"/>
  <c r="A86" i="11"/>
  <c r="A87" i="11"/>
  <c r="A68" i="11"/>
  <c r="C15" i="14"/>
  <c r="C4" i="43" s="1"/>
  <c r="N13" i="9"/>
  <c r="O13" i="9"/>
  <c r="P13" i="9"/>
  <c r="Q13" i="9"/>
  <c r="R13" i="9"/>
  <c r="S13" i="9"/>
  <c r="T13" i="9"/>
  <c r="U13" i="9"/>
  <c r="V13" i="9"/>
  <c r="W13" i="9"/>
  <c r="E7" i="2"/>
  <c r="C83" i="41" s="1"/>
  <c r="F7" i="2"/>
  <c r="C160" i="41" s="1"/>
  <c r="G7" i="2"/>
  <c r="C237" i="41" s="1"/>
  <c r="H7" i="2"/>
  <c r="C314" i="41" s="1"/>
  <c r="I7" i="2"/>
  <c r="C391" i="41" s="1"/>
  <c r="J7" i="2"/>
  <c r="C468" i="41" s="1"/>
  <c r="K7" i="2"/>
  <c r="C545" i="41" s="1"/>
  <c r="L7" i="2"/>
  <c r="C622" i="41" s="1"/>
  <c r="M7" i="2"/>
  <c r="C699" i="41" s="1"/>
  <c r="N7" i="2"/>
  <c r="C776" i="41" s="1"/>
  <c r="O7" i="2"/>
  <c r="C853" i="41" s="1"/>
  <c r="P7" i="2"/>
  <c r="C930" i="41" s="1"/>
  <c r="Q7" i="2"/>
  <c r="C1007" i="41" s="1"/>
  <c r="R7" i="2"/>
  <c r="C1084" i="41" s="1"/>
  <c r="S7" i="2"/>
  <c r="C1161" i="41" s="1"/>
  <c r="T7" i="2"/>
  <c r="C1238" i="41" s="1"/>
  <c r="U7" i="2"/>
  <c r="C1315" i="41" s="1"/>
  <c r="V7" i="2"/>
  <c r="C1392" i="41" s="1"/>
  <c r="W7" i="2"/>
  <c r="C1469" i="41" s="1"/>
  <c r="D7" i="2"/>
  <c r="C6" i="41" s="1"/>
  <c r="G8" i="2"/>
  <c r="C238" i="41" s="1"/>
  <c r="H8" i="2"/>
  <c r="C315" i="41" s="1"/>
  <c r="I8" i="2"/>
  <c r="C392" i="41" s="1"/>
  <c r="J8" i="2"/>
  <c r="C469" i="41" s="1"/>
  <c r="K8" i="2"/>
  <c r="C546" i="41" s="1"/>
  <c r="L8" i="2"/>
  <c r="C623" i="41" s="1"/>
  <c r="M8" i="2"/>
  <c r="C700" i="41" s="1"/>
  <c r="N8" i="2"/>
  <c r="C777" i="41" s="1"/>
  <c r="O8" i="2"/>
  <c r="C854" i="41" s="1"/>
  <c r="P8" i="2"/>
  <c r="C931" i="41" s="1"/>
  <c r="Q8" i="2"/>
  <c r="C1008" i="41" s="1"/>
  <c r="R8" i="2"/>
  <c r="C1085" i="41" s="1"/>
  <c r="S8" i="2"/>
  <c r="C1162" i="41" s="1"/>
  <c r="T8" i="2"/>
  <c r="C1239" i="41" s="1"/>
  <c r="U8" i="2"/>
  <c r="C1316" i="41" s="1"/>
  <c r="V8" i="2"/>
  <c r="C1393" i="41" s="1"/>
  <c r="W8" i="2"/>
  <c r="C1470" i="41" s="1"/>
  <c r="D16" i="33" l="1"/>
  <c r="D17" i="33"/>
  <c r="D12" i="33"/>
  <c r="D13" i="33"/>
  <c r="D14" i="33"/>
  <c r="E14" i="33"/>
  <c r="E19" i="33"/>
  <c r="Q16" i="33"/>
  <c r="Q21" i="33"/>
  <c r="I16" i="33"/>
  <c r="I21" i="33"/>
  <c r="T12" i="33"/>
  <c r="T19" i="33"/>
  <c r="L12" i="33"/>
  <c r="L19" i="33"/>
  <c r="P18" i="33"/>
  <c r="P21" i="33"/>
  <c r="H18" i="33"/>
  <c r="H21" i="33"/>
  <c r="S12" i="33"/>
  <c r="S19" i="33"/>
  <c r="K12" i="33"/>
  <c r="K19" i="33"/>
  <c r="U14" i="33"/>
  <c r="U19" i="33"/>
  <c r="W16" i="33"/>
  <c r="W21" i="33"/>
  <c r="O16" i="33"/>
  <c r="O21" i="33"/>
  <c r="G16" i="33"/>
  <c r="G21" i="33"/>
  <c r="R12" i="33"/>
  <c r="R19" i="33"/>
  <c r="J12" i="33"/>
  <c r="J19" i="33"/>
  <c r="V17" i="33"/>
  <c r="V21" i="33"/>
  <c r="N17" i="33"/>
  <c r="N21" i="33"/>
  <c r="F17" i="33"/>
  <c r="F21" i="33"/>
  <c r="Q12" i="33"/>
  <c r="Q19" i="33"/>
  <c r="I14" i="33"/>
  <c r="I19" i="33"/>
  <c r="J18" i="33"/>
  <c r="J21" i="33"/>
  <c r="U17" i="33"/>
  <c r="U21" i="33"/>
  <c r="M17" i="33"/>
  <c r="M21" i="33"/>
  <c r="E17" i="33"/>
  <c r="E21" i="33"/>
  <c r="P12" i="33"/>
  <c r="P19" i="33"/>
  <c r="H12" i="33"/>
  <c r="H19" i="33"/>
  <c r="R18" i="33"/>
  <c r="R21" i="33"/>
  <c r="T17" i="33"/>
  <c r="T21" i="33"/>
  <c r="L17" i="33"/>
  <c r="L21" i="33"/>
  <c r="W13" i="33"/>
  <c r="W19" i="33"/>
  <c r="O13" i="33"/>
  <c r="O19" i="33"/>
  <c r="G13" i="33"/>
  <c r="G19" i="33"/>
  <c r="M14" i="33"/>
  <c r="M19" i="33"/>
  <c r="S17" i="33"/>
  <c r="S21" i="33"/>
  <c r="K17" i="33"/>
  <c r="K21" i="33"/>
  <c r="V14" i="33"/>
  <c r="V19" i="33"/>
  <c r="N14" i="33"/>
  <c r="N19" i="33"/>
  <c r="F14" i="33"/>
  <c r="F19" i="33"/>
  <c r="D18" i="33"/>
  <c r="R25" i="36"/>
  <c r="R7" i="36"/>
  <c r="J25" i="36"/>
  <c r="J7" i="36"/>
  <c r="S25" i="36"/>
  <c r="S7" i="36"/>
  <c r="Q25" i="36"/>
  <c r="Q7" i="36"/>
  <c r="I25" i="36"/>
  <c r="I7" i="36"/>
  <c r="X25" i="36"/>
  <c r="X7" i="36"/>
  <c r="P25" i="36"/>
  <c r="P7" i="36"/>
  <c r="H25" i="36"/>
  <c r="H7" i="36"/>
  <c r="K25" i="36"/>
  <c r="K7" i="36"/>
  <c r="W25" i="36"/>
  <c r="W7" i="36"/>
  <c r="E25" i="36"/>
  <c r="E7" i="36"/>
  <c r="O25" i="36"/>
  <c r="O7" i="36"/>
  <c r="G25" i="36"/>
  <c r="G7" i="36"/>
  <c r="V25" i="36"/>
  <c r="V7" i="36"/>
  <c r="N25" i="36"/>
  <c r="N7" i="36"/>
  <c r="F25" i="36"/>
  <c r="F7" i="36"/>
  <c r="U25" i="36"/>
  <c r="U7" i="36"/>
  <c r="M25" i="36"/>
  <c r="M7" i="36"/>
  <c r="T25" i="36"/>
  <c r="T7" i="36"/>
  <c r="L25" i="36"/>
  <c r="L7" i="36"/>
  <c r="C301" i="38"/>
  <c r="C284" i="38"/>
  <c r="C267" i="38"/>
  <c r="C250" i="38"/>
  <c r="C233" i="38"/>
  <c r="C182" i="38"/>
  <c r="C216" i="38"/>
  <c r="C335" i="38"/>
  <c r="C199" i="38"/>
  <c r="C318" i="38"/>
  <c r="V7" i="22"/>
  <c r="N7" i="33"/>
  <c r="F7" i="22"/>
  <c r="U7" i="22"/>
  <c r="M7" i="22"/>
  <c r="E7" i="22"/>
  <c r="O7" i="22"/>
  <c r="L7" i="22"/>
  <c r="W7" i="22"/>
  <c r="T7" i="22"/>
  <c r="S7" i="22"/>
  <c r="K7" i="33"/>
  <c r="G7" i="22"/>
  <c r="R7" i="22"/>
  <c r="J7" i="22"/>
  <c r="Q7" i="22"/>
  <c r="I7" i="22"/>
  <c r="D7" i="22"/>
  <c r="P7" i="22"/>
  <c r="H7" i="22"/>
  <c r="D28" i="13"/>
  <c r="D22" i="34"/>
  <c r="D16" i="34"/>
  <c r="D12" i="34"/>
  <c r="D21" i="34"/>
  <c r="I13" i="33"/>
  <c r="I12" i="33"/>
  <c r="N16" i="33"/>
  <c r="P14" i="33"/>
  <c r="F16" i="33"/>
  <c r="L14" i="33"/>
  <c r="U16" i="33"/>
  <c r="P13" i="33"/>
  <c r="K14" i="33"/>
  <c r="L13" i="33"/>
  <c r="W18" i="33"/>
  <c r="M16" i="33"/>
  <c r="Q18" i="33"/>
  <c r="N13" i="33"/>
  <c r="H14" i="33"/>
  <c r="H13" i="33"/>
  <c r="O18" i="33"/>
  <c r="E16" i="33"/>
  <c r="T14" i="33"/>
  <c r="V13" i="33"/>
  <c r="F13" i="33"/>
  <c r="I18" i="33"/>
  <c r="S14" i="33"/>
  <c r="T13" i="33"/>
  <c r="G18" i="33"/>
  <c r="Q14" i="33"/>
  <c r="Q13" i="33"/>
  <c r="V16" i="33"/>
  <c r="R17" i="33"/>
  <c r="J17" i="33"/>
  <c r="R14" i="33"/>
  <c r="J14" i="33"/>
  <c r="U13" i="33"/>
  <c r="M13" i="33"/>
  <c r="E13" i="33"/>
  <c r="V18" i="33"/>
  <c r="N18" i="33"/>
  <c r="F18" i="33"/>
  <c r="Q17" i="33"/>
  <c r="I17" i="33"/>
  <c r="T16" i="33"/>
  <c r="L16" i="33"/>
  <c r="W12" i="33"/>
  <c r="O12" i="33"/>
  <c r="G12" i="33"/>
  <c r="U18" i="33"/>
  <c r="M18" i="33"/>
  <c r="E18" i="33"/>
  <c r="P17" i="33"/>
  <c r="H17" i="33"/>
  <c r="S16" i="33"/>
  <c r="K16" i="33"/>
  <c r="S13" i="33"/>
  <c r="K13" i="33"/>
  <c r="V12" i="33"/>
  <c r="N12" i="33"/>
  <c r="F12" i="33"/>
  <c r="T18" i="33"/>
  <c r="L18" i="33"/>
  <c r="W17" i="33"/>
  <c r="O17" i="33"/>
  <c r="G17" i="33"/>
  <c r="R16" i="33"/>
  <c r="J16" i="33"/>
  <c r="W14" i="33"/>
  <c r="O14" i="33"/>
  <c r="G14" i="33"/>
  <c r="R13" i="33"/>
  <c r="J13" i="33"/>
  <c r="U12" i="33"/>
  <c r="M12" i="33"/>
  <c r="E12" i="33"/>
  <c r="S18" i="33"/>
  <c r="K18" i="33"/>
  <c r="P16" i="33"/>
  <c r="H16" i="33"/>
  <c r="D10" i="34"/>
  <c r="D23" i="34"/>
  <c r="N7" i="22"/>
  <c r="W7" i="33"/>
  <c r="O7" i="33"/>
  <c r="G7" i="33"/>
  <c r="K7" i="22"/>
  <c r="V7" i="33"/>
  <c r="F7" i="33"/>
  <c r="U7" i="33"/>
  <c r="M7" i="33"/>
  <c r="E7" i="33"/>
  <c r="T7" i="33"/>
  <c r="L7" i="33"/>
  <c r="S7" i="33"/>
  <c r="R7" i="33"/>
  <c r="J7" i="33"/>
  <c r="Q7" i="33"/>
  <c r="I7" i="33"/>
  <c r="D7" i="33"/>
  <c r="P7" i="33"/>
  <c r="H7" i="33"/>
  <c r="D9" i="34"/>
  <c r="D17" i="34"/>
  <c r="D11" i="34"/>
  <c r="C8" i="33"/>
  <c r="E8" i="2"/>
  <c r="C84" i="41" s="1"/>
  <c r="F8" i="2"/>
  <c r="C161" i="41" s="1"/>
  <c r="D8" i="2"/>
  <c r="C7" i="41" s="1"/>
  <c r="F6" i="18"/>
  <c r="D6" i="13" s="1"/>
  <c r="E6" i="18"/>
  <c r="E10" i="2"/>
  <c r="C86" i="41" s="1"/>
  <c r="F10" i="2"/>
  <c r="C163" i="41" s="1"/>
  <c r="G10" i="2"/>
  <c r="C240" i="41" s="1"/>
  <c r="H10" i="2"/>
  <c r="C317" i="41" s="1"/>
  <c r="I10" i="2"/>
  <c r="C394" i="41" s="1"/>
  <c r="J10" i="2"/>
  <c r="C471" i="41" s="1"/>
  <c r="K10" i="2"/>
  <c r="C548" i="41" s="1"/>
  <c r="L10" i="2"/>
  <c r="C625" i="41" s="1"/>
  <c r="M10" i="2"/>
  <c r="C702" i="41" s="1"/>
  <c r="N10" i="2"/>
  <c r="C779" i="41" s="1"/>
  <c r="O10" i="2"/>
  <c r="C856" i="41" s="1"/>
  <c r="P10" i="2"/>
  <c r="C933" i="41" s="1"/>
  <c r="Q10" i="2"/>
  <c r="C1010" i="41" s="1"/>
  <c r="R10" i="2"/>
  <c r="C1087" i="41" s="1"/>
  <c r="S10" i="2"/>
  <c r="C1164" i="41" s="1"/>
  <c r="T10" i="2"/>
  <c r="C1241" i="41" s="1"/>
  <c r="U10" i="2"/>
  <c r="C1318" i="41" s="1"/>
  <c r="V10" i="2"/>
  <c r="C1395" i="41" s="1"/>
  <c r="W10" i="2"/>
  <c r="C1472" i="41" s="1"/>
  <c r="D10" i="2"/>
  <c r="C9" i="41" s="1"/>
  <c r="D9" i="12"/>
  <c r="E9" i="2" s="1"/>
  <c r="C85" i="41" s="1"/>
  <c r="D10" i="12"/>
  <c r="D11" i="12"/>
  <c r="Y11" i="12" s="1"/>
  <c r="D12" i="12"/>
  <c r="Y12" i="12" s="1"/>
  <c r="D13" i="12"/>
  <c r="Y13" i="12" s="1"/>
  <c r="D14" i="12"/>
  <c r="Y14" i="12" s="1"/>
  <c r="D15" i="12"/>
  <c r="Y15" i="12" s="1"/>
  <c r="D16" i="12"/>
  <c r="Y16" i="12" s="1"/>
  <c r="D17" i="12"/>
  <c r="Y17" i="12" s="1"/>
  <c r="D18" i="12"/>
  <c r="Y18" i="12" s="1"/>
  <c r="D19" i="12"/>
  <c r="Y19" i="12" s="1"/>
  <c r="D20" i="12"/>
  <c r="Y20" i="12" s="1"/>
  <c r="D21" i="12"/>
  <c r="Y21" i="12" s="1"/>
  <c r="D22" i="12"/>
  <c r="Y22" i="12" s="1"/>
  <c r="D23" i="12"/>
  <c r="Y23" i="12" s="1"/>
  <c r="D24" i="12"/>
  <c r="Y24" i="12" s="1"/>
  <c r="D25" i="12"/>
  <c r="Y25" i="12" s="1"/>
  <c r="D26" i="12"/>
  <c r="Y26" i="12" s="1"/>
  <c r="D27" i="12"/>
  <c r="Y27" i="12" s="1"/>
  <c r="D8" i="12"/>
  <c r="C13" i="14"/>
  <c r="C14" i="14"/>
  <c r="D24" i="5"/>
  <c r="B21" i="14"/>
  <c r="B23" i="14"/>
  <c r="B25" i="14"/>
  <c r="B28" i="14"/>
  <c r="B18" i="14"/>
  <c r="D32" i="4"/>
  <c r="D33" i="4" s="1"/>
  <c r="D28" i="4"/>
  <c r="D29" i="4" s="1"/>
  <c r="F93" i="26"/>
  <c r="F94" i="26"/>
  <c r="F95" i="26"/>
  <c r="F96" i="26"/>
  <c r="F97" i="26"/>
  <c r="F98" i="26"/>
  <c r="F99" i="26"/>
  <c r="F100" i="26"/>
  <c r="F101" i="26"/>
  <c r="F102" i="26"/>
  <c r="F103" i="26"/>
  <c r="F104" i="26"/>
  <c r="F105" i="26"/>
  <c r="F106" i="26"/>
  <c r="F107" i="26"/>
  <c r="F108" i="26"/>
  <c r="F109" i="26"/>
  <c r="F110" i="26"/>
  <c r="F111" i="26"/>
  <c r="F92" i="26"/>
  <c r="D35" i="5"/>
  <c r="A140" i="11"/>
  <c r="A141" i="11"/>
  <c r="A142" i="11"/>
  <c r="A143" i="11"/>
  <c r="A144" i="11"/>
  <c r="D38" i="5"/>
  <c r="D40" i="5"/>
  <c r="D39" i="5"/>
  <c r="D34" i="5"/>
  <c r="D33" i="5"/>
  <c r="D32" i="5"/>
  <c r="D31" i="5"/>
  <c r="D30" i="5"/>
  <c r="D29" i="5"/>
  <c r="D28" i="5"/>
  <c r="D27" i="5"/>
  <c r="D26" i="5"/>
  <c r="D25" i="5"/>
  <c r="B219" i="22"/>
  <c r="B203" i="22"/>
  <c r="B187" i="22"/>
  <c r="B171" i="22"/>
  <c r="B155" i="22"/>
  <c r="B139" i="22"/>
  <c r="B123" i="22"/>
  <c r="B107" i="22"/>
  <c r="B91" i="22"/>
  <c r="B75" i="22"/>
  <c r="B59" i="22"/>
  <c r="B43" i="22"/>
  <c r="B25" i="22"/>
  <c r="C245" i="22"/>
  <c r="C235" i="22"/>
  <c r="D44" i="4" s="1"/>
  <c r="C229" i="22"/>
  <c r="C219" i="22"/>
  <c r="D43" i="4" s="1"/>
  <c r="C213" i="22"/>
  <c r="C203" i="22"/>
  <c r="D42" i="4" s="1"/>
  <c r="C197" i="22"/>
  <c r="C187" i="22"/>
  <c r="D41" i="4" s="1"/>
  <c r="C181" i="22"/>
  <c r="C171" i="22"/>
  <c r="D40" i="4" s="1"/>
  <c r="C165" i="22"/>
  <c r="C155" i="22"/>
  <c r="D39" i="4" s="1"/>
  <c r="C149" i="22"/>
  <c r="C139" i="22"/>
  <c r="D38" i="4" s="1"/>
  <c r="C133" i="22"/>
  <c r="C123" i="22"/>
  <c r="D37" i="4" s="1"/>
  <c r="C117" i="22"/>
  <c r="C107" i="22"/>
  <c r="D36" i="4" s="1"/>
  <c r="C53" i="22"/>
  <c r="C43" i="22"/>
  <c r="D10" i="4" s="1"/>
  <c r="C23" i="14" s="1"/>
  <c r="C101" i="22"/>
  <c r="C85" i="22"/>
  <c r="C69" i="22"/>
  <c r="C37" i="22"/>
  <c r="C19" i="22"/>
  <c r="E19" i="23"/>
  <c r="E18" i="23"/>
  <c r="E17" i="23"/>
  <c r="E16" i="23"/>
  <c r="E14" i="23"/>
  <c r="E13" i="23"/>
  <c r="E12" i="23"/>
  <c r="E11" i="23"/>
  <c r="E13" i="9"/>
  <c r="F13" i="9"/>
  <c r="G13" i="9"/>
  <c r="H13" i="9"/>
  <c r="I13" i="9"/>
  <c r="J13" i="9"/>
  <c r="K13" i="9"/>
  <c r="L13" i="9"/>
  <c r="M13" i="9"/>
  <c r="A135" i="11"/>
  <c r="A136" i="11"/>
  <c r="A137" i="11"/>
  <c r="A138" i="11"/>
  <c r="A139"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00" i="11"/>
  <c r="A95" i="11"/>
  <c r="A96" i="11"/>
  <c r="A97" i="11"/>
  <c r="A98" i="11"/>
  <c r="A94" i="11"/>
  <c r="E50" i="17"/>
  <c r="E49" i="17"/>
  <c r="E48" i="17"/>
  <c r="E47" i="17"/>
  <c r="E46" i="17"/>
  <c r="E45" i="17"/>
  <c r="E44" i="17"/>
  <c r="E43" i="17"/>
  <c r="E42" i="17"/>
  <c r="E41" i="17"/>
  <c r="E39" i="17"/>
  <c r="E38" i="17"/>
  <c r="E37" i="17"/>
  <c r="E36" i="17"/>
  <c r="E35" i="17"/>
  <c r="E34" i="17"/>
  <c r="E33" i="17"/>
  <c r="E32" i="17"/>
  <c r="E31" i="17"/>
  <c r="E30" i="17"/>
  <c r="E28" i="17"/>
  <c r="E27" i="17"/>
  <c r="E26" i="17"/>
  <c r="E25" i="17"/>
  <c r="E24" i="17"/>
  <c r="E23" i="17"/>
  <c r="E22" i="17"/>
  <c r="E21" i="17"/>
  <c r="E20" i="17"/>
  <c r="E19" i="17"/>
  <c r="E9" i="17"/>
  <c r="E10" i="17"/>
  <c r="E11" i="17"/>
  <c r="E12" i="17"/>
  <c r="E13" i="17"/>
  <c r="E14" i="17"/>
  <c r="E15" i="17"/>
  <c r="E16" i="17"/>
  <c r="E17" i="17"/>
  <c r="E8" i="17"/>
  <c r="Y7" i="17"/>
  <c r="W7" i="9" s="1"/>
  <c r="X7" i="17"/>
  <c r="V7" i="9" s="1"/>
  <c r="W7" i="17"/>
  <c r="U7" i="9" s="1"/>
  <c r="V7" i="17"/>
  <c r="T7" i="9" s="1"/>
  <c r="U7" i="17"/>
  <c r="S7" i="9" s="1"/>
  <c r="T7" i="17"/>
  <c r="R7" i="9" s="1"/>
  <c r="S7" i="17"/>
  <c r="Q7" i="9" s="1"/>
  <c r="R7" i="17"/>
  <c r="P7" i="9" s="1"/>
  <c r="Q7" i="17"/>
  <c r="O7" i="9" s="1"/>
  <c r="P7" i="17"/>
  <c r="N7" i="9" s="1"/>
  <c r="O7" i="17"/>
  <c r="M7" i="9" s="1"/>
  <c r="N7" i="17"/>
  <c r="L7" i="9" s="1"/>
  <c r="M7" i="17"/>
  <c r="K7" i="9" s="1"/>
  <c r="L7" i="17"/>
  <c r="J7" i="9" s="1"/>
  <c r="K7" i="17"/>
  <c r="I7" i="9" s="1"/>
  <c r="J7" i="17"/>
  <c r="H7" i="9" s="1"/>
  <c r="I7" i="17"/>
  <c r="G7" i="9" s="1"/>
  <c r="H7" i="17"/>
  <c r="F7" i="9" s="1"/>
  <c r="G7" i="17"/>
  <c r="E7" i="9" s="1"/>
  <c r="F7" i="17"/>
  <c r="D7" i="9" s="1"/>
  <c r="D18" i="17"/>
  <c r="E9" i="23"/>
  <c r="E8" i="23"/>
  <c r="C91" i="22"/>
  <c r="D35" i="4" s="1"/>
  <c r="C75" i="22"/>
  <c r="D12" i="4" s="1"/>
  <c r="C28" i="14" s="1"/>
  <c r="C29" i="14" s="1"/>
  <c r="C59" i="22"/>
  <c r="D11" i="4" s="1"/>
  <c r="C25" i="14" s="1"/>
  <c r="C26" i="14" s="1"/>
  <c r="C25" i="22"/>
  <c r="D9" i="4" s="1"/>
  <c r="C21" i="14" s="1"/>
  <c r="C9" i="22"/>
  <c r="B59" i="2"/>
  <c r="B58" i="41" s="1"/>
  <c r="B135" i="41" s="1"/>
  <c r="B212" i="41" s="1"/>
  <c r="B289" i="41" s="1"/>
  <c r="B366" i="41" s="1"/>
  <c r="B443" i="41" s="1"/>
  <c r="B520" i="41" s="1"/>
  <c r="B597" i="41" s="1"/>
  <c r="B674" i="41" s="1"/>
  <c r="B751" i="41" s="1"/>
  <c r="B828" i="41" s="1"/>
  <c r="B905" i="41" s="1"/>
  <c r="B982" i="41" s="1"/>
  <c r="B1059" i="41" s="1"/>
  <c r="B1136" i="41" s="1"/>
  <c r="B1213" i="41" s="1"/>
  <c r="B1290" i="41" s="1"/>
  <c r="B1367" i="41" s="1"/>
  <c r="B1444" i="41" s="1"/>
  <c r="B1521" i="41" s="1"/>
  <c r="B58" i="2"/>
  <c r="B57" i="41" s="1"/>
  <c r="B134" i="41" s="1"/>
  <c r="B211" i="41" s="1"/>
  <c r="B288" i="41" s="1"/>
  <c r="B365" i="41" s="1"/>
  <c r="B442" i="41" s="1"/>
  <c r="B519" i="41" s="1"/>
  <c r="B596" i="41" s="1"/>
  <c r="B673" i="41" s="1"/>
  <c r="B750" i="41" s="1"/>
  <c r="B827" i="41" s="1"/>
  <c r="B904" i="41" s="1"/>
  <c r="B981" i="41" s="1"/>
  <c r="B1058" i="41" s="1"/>
  <c r="B1135" i="41" s="1"/>
  <c r="B1212" i="41" s="1"/>
  <c r="B1289" i="41" s="1"/>
  <c r="B1366" i="41" s="1"/>
  <c r="B1443" i="41" s="1"/>
  <c r="B1520" i="41" s="1"/>
  <c r="B57" i="2"/>
  <c r="B56" i="41" s="1"/>
  <c r="B133" i="41" s="1"/>
  <c r="B210" i="41" s="1"/>
  <c r="B287" i="41" s="1"/>
  <c r="B364" i="41" s="1"/>
  <c r="B441" i="41" s="1"/>
  <c r="B518" i="41" s="1"/>
  <c r="B595" i="41" s="1"/>
  <c r="B672" i="41" s="1"/>
  <c r="B749" i="41" s="1"/>
  <c r="B826" i="41" s="1"/>
  <c r="B903" i="41" s="1"/>
  <c r="B980" i="41" s="1"/>
  <c r="B1057" i="41" s="1"/>
  <c r="B1134" i="41" s="1"/>
  <c r="B1211" i="41" s="1"/>
  <c r="B1288" i="41" s="1"/>
  <c r="B1365" i="41" s="1"/>
  <c r="B1442" i="41" s="1"/>
  <c r="B1519" i="41" s="1"/>
  <c r="B56" i="2"/>
  <c r="B55" i="41" s="1"/>
  <c r="B132" i="41" s="1"/>
  <c r="B209" i="41" s="1"/>
  <c r="B286" i="41" s="1"/>
  <c r="B363" i="41" s="1"/>
  <c r="B440" i="41" s="1"/>
  <c r="B517" i="41" s="1"/>
  <c r="B594" i="41" s="1"/>
  <c r="B671" i="41" s="1"/>
  <c r="B748" i="41" s="1"/>
  <c r="B825" i="41" s="1"/>
  <c r="B902" i="41" s="1"/>
  <c r="B979" i="41" s="1"/>
  <c r="B1056" i="41" s="1"/>
  <c r="B1133" i="41" s="1"/>
  <c r="B1210" i="41" s="1"/>
  <c r="B1287" i="41" s="1"/>
  <c r="B1364" i="41" s="1"/>
  <c r="B1441" i="41" s="1"/>
  <c r="B1518" i="41" s="1"/>
  <c r="B55" i="2"/>
  <c r="B54" i="41" s="1"/>
  <c r="B131" i="41" s="1"/>
  <c r="B208" i="41" s="1"/>
  <c r="B285" i="41" s="1"/>
  <c r="B362" i="41" s="1"/>
  <c r="B439" i="41" s="1"/>
  <c r="B516" i="41" s="1"/>
  <c r="B593" i="41" s="1"/>
  <c r="B670" i="41" s="1"/>
  <c r="B747" i="41" s="1"/>
  <c r="B824" i="41" s="1"/>
  <c r="B901" i="41" s="1"/>
  <c r="B978" i="41" s="1"/>
  <c r="B1055" i="41" s="1"/>
  <c r="B1132" i="41" s="1"/>
  <c r="B1209" i="41" s="1"/>
  <c r="B1286" i="41" s="1"/>
  <c r="B1363" i="41" s="1"/>
  <c r="B1440" i="41" s="1"/>
  <c r="B1517" i="41" s="1"/>
  <c r="C9" i="12"/>
  <c r="C10" i="12"/>
  <c r="C11" i="12"/>
  <c r="C12" i="12"/>
  <c r="C13" i="12"/>
  <c r="C14" i="12"/>
  <c r="C15" i="12"/>
  <c r="C16" i="12"/>
  <c r="C17" i="12"/>
  <c r="C18" i="12"/>
  <c r="C19" i="12"/>
  <c r="C20" i="12"/>
  <c r="C21" i="12"/>
  <c r="C22" i="12"/>
  <c r="C23" i="12"/>
  <c r="C24" i="12"/>
  <c r="C25" i="12"/>
  <c r="C26" i="12"/>
  <c r="C27" i="12"/>
  <c r="C8" i="12"/>
  <c r="C8" i="10"/>
  <c r="C10" i="10"/>
  <c r="C11" i="10"/>
  <c r="C12" i="10"/>
  <c r="C13" i="10"/>
  <c r="C14" i="10"/>
  <c r="C15" i="10"/>
  <c r="C16" i="10"/>
  <c r="C17" i="10"/>
  <c r="C18" i="10"/>
  <c r="C19" i="10"/>
  <c r="C20" i="10"/>
  <c r="C21" i="10"/>
  <c r="C22" i="10"/>
  <c r="C23" i="10"/>
  <c r="C24" i="10"/>
  <c r="C25" i="10"/>
  <c r="C26" i="10"/>
  <c r="C7" i="10"/>
  <c r="E27" i="18"/>
  <c r="F27" i="18"/>
  <c r="H26" i="18"/>
  <c r="I26" i="18" s="1"/>
  <c r="H25" i="18"/>
  <c r="I25" i="18" s="1"/>
  <c r="H24" i="18"/>
  <c r="I24" i="18" s="1"/>
  <c r="H23" i="18"/>
  <c r="I23" i="18" s="1"/>
  <c r="H22" i="18"/>
  <c r="I22" i="18" s="1"/>
  <c r="H21" i="18"/>
  <c r="I21" i="18" s="1"/>
  <c r="H20" i="18"/>
  <c r="I20" i="18" s="1"/>
  <c r="H19" i="18"/>
  <c r="I19" i="18" s="1"/>
  <c r="H18" i="18"/>
  <c r="I18" i="18" s="1"/>
  <c r="H17" i="18"/>
  <c r="I17" i="18" s="1"/>
  <c r="H16" i="18"/>
  <c r="I16" i="18" s="1"/>
  <c r="H15" i="18"/>
  <c r="I15" i="18" s="1"/>
  <c r="H14" i="18"/>
  <c r="I14" i="18" s="1"/>
  <c r="H13" i="18"/>
  <c r="I13" i="18" s="1"/>
  <c r="H12" i="18"/>
  <c r="I12" i="18" s="1"/>
  <c r="H11" i="18"/>
  <c r="I11" i="18" s="1"/>
  <c r="H10" i="18"/>
  <c r="I10" i="18" s="1"/>
  <c r="H9" i="18"/>
  <c r="I9" i="18" s="1"/>
  <c r="H8" i="18"/>
  <c r="I8" i="18" s="1"/>
  <c r="H7" i="18"/>
  <c r="B70" i="2"/>
  <c r="B69" i="41" s="1"/>
  <c r="B146" i="41" s="1"/>
  <c r="B223" i="41" s="1"/>
  <c r="B300" i="41" s="1"/>
  <c r="B377" i="41" s="1"/>
  <c r="B454" i="41" s="1"/>
  <c r="B531" i="41" s="1"/>
  <c r="B608" i="41" s="1"/>
  <c r="B685" i="41" s="1"/>
  <c r="B762" i="41" s="1"/>
  <c r="B839" i="41" s="1"/>
  <c r="B916" i="41" s="1"/>
  <c r="B993" i="41" s="1"/>
  <c r="B1070" i="41" s="1"/>
  <c r="B1147" i="41" s="1"/>
  <c r="B1224" i="41" s="1"/>
  <c r="B1301" i="41" s="1"/>
  <c r="B1378" i="41" s="1"/>
  <c r="B1455" i="41" s="1"/>
  <c r="B1532" i="41" s="1"/>
  <c r="B69" i="2"/>
  <c r="B68" i="41" s="1"/>
  <c r="B145" i="41" s="1"/>
  <c r="B222" i="41" s="1"/>
  <c r="B299" i="41" s="1"/>
  <c r="B376" i="41" s="1"/>
  <c r="B453" i="41" s="1"/>
  <c r="B530" i="41" s="1"/>
  <c r="B607" i="41" s="1"/>
  <c r="B684" i="41" s="1"/>
  <c r="B761" i="41" s="1"/>
  <c r="B838" i="41" s="1"/>
  <c r="B915" i="41" s="1"/>
  <c r="B992" i="41" s="1"/>
  <c r="B1069" i="41" s="1"/>
  <c r="B1146" i="41" s="1"/>
  <c r="B1223" i="41" s="1"/>
  <c r="B1300" i="41" s="1"/>
  <c r="B1377" i="41" s="1"/>
  <c r="B1454" i="41" s="1"/>
  <c r="B1531" i="41" s="1"/>
  <c r="B68" i="2"/>
  <c r="B67" i="41" s="1"/>
  <c r="B144" i="41" s="1"/>
  <c r="B221" i="41" s="1"/>
  <c r="B298" i="41" s="1"/>
  <c r="B375" i="41" s="1"/>
  <c r="B452" i="41" s="1"/>
  <c r="B529" i="41" s="1"/>
  <c r="B606" i="41" s="1"/>
  <c r="B683" i="41" s="1"/>
  <c r="B760" i="41" s="1"/>
  <c r="B837" i="41" s="1"/>
  <c r="B914" i="41" s="1"/>
  <c r="B991" i="41" s="1"/>
  <c r="B1068" i="41" s="1"/>
  <c r="B1145" i="41" s="1"/>
  <c r="B1222" i="41" s="1"/>
  <c r="B1299" i="41" s="1"/>
  <c r="B1376" i="41" s="1"/>
  <c r="B1453" i="41" s="1"/>
  <c r="B1530" i="41" s="1"/>
  <c r="B67" i="2"/>
  <c r="B66" i="41" s="1"/>
  <c r="B143" i="41" s="1"/>
  <c r="B220" i="41" s="1"/>
  <c r="B297" i="41" s="1"/>
  <c r="B374" i="41" s="1"/>
  <c r="B451" i="41" s="1"/>
  <c r="B528" i="41" s="1"/>
  <c r="B605" i="41" s="1"/>
  <c r="B682" i="41" s="1"/>
  <c r="B759" i="41" s="1"/>
  <c r="B836" i="41" s="1"/>
  <c r="B913" i="41" s="1"/>
  <c r="B990" i="41" s="1"/>
  <c r="B1067" i="41" s="1"/>
  <c r="B1144" i="41" s="1"/>
  <c r="B1221" i="41" s="1"/>
  <c r="B1298" i="41" s="1"/>
  <c r="B1375" i="41" s="1"/>
  <c r="B1452" i="41" s="1"/>
  <c r="B1529" i="41" s="1"/>
  <c r="B66" i="2"/>
  <c r="B65" i="41" s="1"/>
  <c r="B142" i="41" s="1"/>
  <c r="B219" i="41" s="1"/>
  <c r="B296" i="41" s="1"/>
  <c r="B373" i="41" s="1"/>
  <c r="B450" i="41" s="1"/>
  <c r="B527" i="41" s="1"/>
  <c r="B604" i="41" s="1"/>
  <c r="B681" i="41" s="1"/>
  <c r="B758" i="41" s="1"/>
  <c r="B835" i="41" s="1"/>
  <c r="B912" i="41" s="1"/>
  <c r="B989" i="41" s="1"/>
  <c r="B1066" i="41" s="1"/>
  <c r="B1143" i="41" s="1"/>
  <c r="B1220" i="41" s="1"/>
  <c r="B1297" i="41" s="1"/>
  <c r="B1374" i="41" s="1"/>
  <c r="B1451" i="41" s="1"/>
  <c r="B1528" i="41" s="1"/>
  <c r="B65" i="2"/>
  <c r="B64" i="41" s="1"/>
  <c r="B141" i="41" s="1"/>
  <c r="B218" i="41" s="1"/>
  <c r="B295" i="41" s="1"/>
  <c r="B372" i="41" s="1"/>
  <c r="B449" i="41" s="1"/>
  <c r="B526" i="41" s="1"/>
  <c r="B603" i="41" s="1"/>
  <c r="B680" i="41" s="1"/>
  <c r="B757" i="41" s="1"/>
  <c r="B834" i="41" s="1"/>
  <c r="B911" i="41" s="1"/>
  <c r="B988" i="41" s="1"/>
  <c r="B1065" i="41" s="1"/>
  <c r="B1142" i="41" s="1"/>
  <c r="B1219" i="41" s="1"/>
  <c r="B1296" i="41" s="1"/>
  <c r="B1373" i="41" s="1"/>
  <c r="B1450" i="41" s="1"/>
  <c r="B1527" i="41" s="1"/>
  <c r="B64" i="2"/>
  <c r="B63" i="41" s="1"/>
  <c r="B140" i="41" s="1"/>
  <c r="B217" i="41" s="1"/>
  <c r="B294" i="41" s="1"/>
  <c r="B371" i="41" s="1"/>
  <c r="B448" i="41" s="1"/>
  <c r="B525" i="41" s="1"/>
  <c r="B602" i="41" s="1"/>
  <c r="B679" i="41" s="1"/>
  <c r="B756" i="41" s="1"/>
  <c r="B833" i="41" s="1"/>
  <c r="B910" i="41" s="1"/>
  <c r="B987" i="41" s="1"/>
  <c r="B1064" i="41" s="1"/>
  <c r="B1141" i="41" s="1"/>
  <c r="B1218" i="41" s="1"/>
  <c r="B1295" i="41" s="1"/>
  <c r="B1372" i="41" s="1"/>
  <c r="B1449" i="41" s="1"/>
  <c r="B1526" i="41" s="1"/>
  <c r="B63" i="2"/>
  <c r="B62" i="41" s="1"/>
  <c r="B139" i="41" s="1"/>
  <c r="B216" i="41" s="1"/>
  <c r="B293" i="41" s="1"/>
  <c r="B370" i="41" s="1"/>
  <c r="B447" i="41" s="1"/>
  <c r="B524" i="41" s="1"/>
  <c r="B601" i="41" s="1"/>
  <c r="B678" i="41" s="1"/>
  <c r="B755" i="41" s="1"/>
  <c r="B832" i="41" s="1"/>
  <c r="B909" i="41" s="1"/>
  <c r="B986" i="41" s="1"/>
  <c r="B1063" i="41" s="1"/>
  <c r="B1140" i="41" s="1"/>
  <c r="B1217" i="41" s="1"/>
  <c r="B1294" i="41" s="1"/>
  <c r="B1371" i="41" s="1"/>
  <c r="B1448" i="41" s="1"/>
  <c r="B1525" i="41" s="1"/>
  <c r="B62" i="2"/>
  <c r="B61" i="41" s="1"/>
  <c r="B138" i="41" s="1"/>
  <c r="B215" i="41" s="1"/>
  <c r="B292" i="41" s="1"/>
  <c r="B369" i="41" s="1"/>
  <c r="B446" i="41" s="1"/>
  <c r="B523" i="41" s="1"/>
  <c r="B600" i="41" s="1"/>
  <c r="B677" i="41" s="1"/>
  <c r="B754" i="41" s="1"/>
  <c r="B831" i="41" s="1"/>
  <c r="B908" i="41" s="1"/>
  <c r="B985" i="41" s="1"/>
  <c r="B1062" i="41" s="1"/>
  <c r="B1139" i="41" s="1"/>
  <c r="B1216" i="41" s="1"/>
  <c r="B1293" i="41" s="1"/>
  <c r="B1370" i="41" s="1"/>
  <c r="B1447" i="41" s="1"/>
  <c r="B1524" i="41" s="1"/>
  <c r="B61" i="2"/>
  <c r="B60" i="41" s="1"/>
  <c r="B137" i="41" s="1"/>
  <c r="B214" i="41" s="1"/>
  <c r="B291" i="41" s="1"/>
  <c r="B368" i="41" s="1"/>
  <c r="B445" i="41" s="1"/>
  <c r="B522" i="41" s="1"/>
  <c r="B599" i="41" s="1"/>
  <c r="B676" i="41" s="1"/>
  <c r="B753" i="41" s="1"/>
  <c r="B830" i="41" s="1"/>
  <c r="B907" i="41" s="1"/>
  <c r="B984" i="41" s="1"/>
  <c r="B1061" i="41" s="1"/>
  <c r="B1138" i="41" s="1"/>
  <c r="B1215" i="41" s="1"/>
  <c r="B1292" i="41" s="1"/>
  <c r="B1369" i="41" s="1"/>
  <c r="B1446" i="41" s="1"/>
  <c r="B1523" i="41" s="1"/>
  <c r="X7" i="12"/>
  <c r="W7" i="12"/>
  <c r="V7" i="12"/>
  <c r="U7" i="12"/>
  <c r="T7" i="12"/>
  <c r="S7" i="12"/>
  <c r="R7" i="12"/>
  <c r="Q7" i="12"/>
  <c r="P7" i="12"/>
  <c r="O7" i="12"/>
  <c r="N7" i="12"/>
  <c r="M7" i="12"/>
  <c r="L7" i="12"/>
  <c r="K7" i="12"/>
  <c r="J7" i="12"/>
  <c r="I7" i="12"/>
  <c r="H7" i="12"/>
  <c r="G7" i="12"/>
  <c r="F7" i="12"/>
  <c r="E7" i="12"/>
  <c r="I7" i="18" l="1"/>
  <c r="E14" i="19"/>
  <c r="F14" i="19"/>
  <c r="G28" i="13"/>
  <c r="D27" i="42" s="1"/>
  <c r="D7" i="42"/>
  <c r="C23" i="38"/>
  <c r="C295" i="38"/>
  <c r="C40" i="38"/>
  <c r="C125" i="38"/>
  <c r="C6" i="38"/>
  <c r="C46" i="38"/>
  <c r="C57" i="38"/>
  <c r="C329" i="38"/>
  <c r="C165" i="38"/>
  <c r="C29" i="38"/>
  <c r="C142" i="38"/>
  <c r="C159" i="38"/>
  <c r="C312" i="38"/>
  <c r="C193" i="38"/>
  <c r="C74" i="38"/>
  <c r="C210" i="38"/>
  <c r="C148" i="38"/>
  <c r="C63" i="38"/>
  <c r="C131" i="38"/>
  <c r="C261" i="38"/>
  <c r="C278" i="38"/>
  <c r="C176" i="38"/>
  <c r="C91" i="38"/>
  <c r="C227" i="38"/>
  <c r="C108" i="38"/>
  <c r="C244" i="38"/>
  <c r="C114" i="38"/>
  <c r="C97" i="38"/>
  <c r="C80" i="38"/>
  <c r="D8" i="31"/>
  <c r="Y8" i="12"/>
  <c r="D24" i="31"/>
  <c r="Y10" i="12"/>
  <c r="D16" i="31"/>
  <c r="Y9" i="12"/>
  <c r="U11" i="33"/>
  <c r="F8" i="13"/>
  <c r="AE8" i="13" s="1"/>
  <c r="E8" i="13"/>
  <c r="L28" i="13"/>
  <c r="H28" i="13"/>
  <c r="E27" i="42" s="1"/>
  <c r="F10" i="13"/>
  <c r="E10" i="13"/>
  <c r="F29" i="2" s="1"/>
  <c r="C182" i="41" s="1"/>
  <c r="D8" i="4"/>
  <c r="C18" i="14" s="1"/>
  <c r="C19" i="14" s="1"/>
  <c r="C20" i="22"/>
  <c r="D18" i="34"/>
  <c r="D64" i="31"/>
  <c r="K9" i="2"/>
  <c r="C547" i="41" s="1"/>
  <c r="D120" i="31"/>
  <c r="R9" i="2"/>
  <c r="C1086" i="41" s="1"/>
  <c r="D56" i="31"/>
  <c r="J9" i="2"/>
  <c r="C470" i="41" s="1"/>
  <c r="D112" i="31"/>
  <c r="Q9" i="2"/>
  <c r="C1009" i="41" s="1"/>
  <c r="D48" i="31"/>
  <c r="I9" i="2"/>
  <c r="C393" i="41" s="1"/>
  <c r="P9" i="2"/>
  <c r="C932" i="41" s="1"/>
  <c r="D104" i="31"/>
  <c r="H9" i="2"/>
  <c r="C316" i="41" s="1"/>
  <c r="D40" i="31"/>
  <c r="S9" i="2"/>
  <c r="C1163" i="41" s="1"/>
  <c r="D128" i="31"/>
  <c r="D160" i="31"/>
  <c r="W9" i="2"/>
  <c r="C1471" i="41" s="1"/>
  <c r="O9" i="2"/>
  <c r="C855" i="41" s="1"/>
  <c r="D96" i="31"/>
  <c r="D32" i="31"/>
  <c r="G9" i="2"/>
  <c r="C239" i="41" s="1"/>
  <c r="V9" i="2"/>
  <c r="C1394" i="41" s="1"/>
  <c r="D152" i="31"/>
  <c r="N9" i="2"/>
  <c r="C778" i="41" s="1"/>
  <c r="D88" i="31"/>
  <c r="U9" i="2"/>
  <c r="C1317" i="41" s="1"/>
  <c r="D144" i="31"/>
  <c r="M9" i="2"/>
  <c r="C701" i="41" s="1"/>
  <c r="D80" i="31"/>
  <c r="D136" i="31"/>
  <c r="T9" i="2"/>
  <c r="C1240" i="41" s="1"/>
  <c r="D72" i="31"/>
  <c r="L9" i="2"/>
  <c r="C624" i="41" s="1"/>
  <c r="F9" i="2"/>
  <c r="C162" i="41" s="1"/>
  <c r="D24" i="34"/>
  <c r="P11" i="33"/>
  <c r="F15" i="33"/>
  <c r="H11" i="33"/>
  <c r="E15" i="33"/>
  <c r="M15" i="33"/>
  <c r="S11" i="33"/>
  <c r="V15" i="33"/>
  <c r="Q11" i="33"/>
  <c r="E11" i="33"/>
  <c r="T11" i="33"/>
  <c r="O15" i="33"/>
  <c r="N15" i="33"/>
  <c r="P15" i="33"/>
  <c r="H15" i="33"/>
  <c r="F11" i="33"/>
  <c r="L15" i="33"/>
  <c r="L11" i="33"/>
  <c r="M11" i="33"/>
  <c r="U15" i="33"/>
  <c r="S15" i="33"/>
  <c r="I11" i="33"/>
  <c r="W11" i="33"/>
  <c r="J15" i="33"/>
  <c r="I15" i="33"/>
  <c r="Q15" i="33"/>
  <c r="K11" i="33"/>
  <c r="O11" i="33"/>
  <c r="T15" i="33"/>
  <c r="G15" i="33"/>
  <c r="W15" i="33"/>
  <c r="D15" i="33"/>
  <c r="G11" i="33"/>
  <c r="C13" i="33"/>
  <c r="D19" i="4" s="1"/>
  <c r="D13" i="34"/>
  <c r="D9" i="2"/>
  <c r="C8" i="41" s="1"/>
  <c r="R15" i="33"/>
  <c r="N11" i="33"/>
  <c r="V11" i="33"/>
  <c r="J11" i="33"/>
  <c r="C14" i="33"/>
  <c r="D20" i="4" s="1"/>
  <c r="R11" i="33"/>
  <c r="C18" i="33"/>
  <c r="D24" i="4" s="1"/>
  <c r="C17" i="33"/>
  <c r="D23" i="4" s="1"/>
  <c r="K15" i="33"/>
  <c r="C12" i="33"/>
  <c r="D18" i="4" s="1"/>
  <c r="C16" i="33"/>
  <c r="D22" i="4" s="1"/>
  <c r="D11" i="33"/>
  <c r="D20" i="33" s="1"/>
  <c r="C232" i="22"/>
  <c r="C104" i="22"/>
  <c r="C120" i="22"/>
  <c r="C136" i="22"/>
  <c r="C152" i="22"/>
  <c r="C168" i="22"/>
  <c r="C88" i="22"/>
  <c r="C184" i="22"/>
  <c r="C200" i="22"/>
  <c r="C216" i="22"/>
  <c r="C214" i="22"/>
  <c r="C198" i="22"/>
  <c r="C182" i="22"/>
  <c r="C230" i="22"/>
  <c r="C246" i="22"/>
  <c r="C218" i="22"/>
  <c r="C234" i="22"/>
  <c r="C202" i="22"/>
  <c r="C186" i="22"/>
  <c r="C170" i="22"/>
  <c r="C154" i="22"/>
  <c r="C118" i="22"/>
  <c r="C166" i="22"/>
  <c r="C150" i="22"/>
  <c r="C138" i="22"/>
  <c r="C122" i="22"/>
  <c r="C106" i="22"/>
  <c r="C134" i="22"/>
  <c r="C38" i="22"/>
  <c r="C86" i="22"/>
  <c r="C70" i="22"/>
  <c r="C102" i="22"/>
  <c r="C54" i="22"/>
  <c r="C42" i="22"/>
  <c r="C90" i="22"/>
  <c r="C74" i="22"/>
  <c r="C24" i="22"/>
  <c r="C58" i="22"/>
  <c r="C8" i="22"/>
  <c r="J23" i="18"/>
  <c r="J15" i="18"/>
  <c r="F8" i="19"/>
  <c r="F18" i="19"/>
  <c r="F10" i="19"/>
  <c r="J22" i="18"/>
  <c r="G22" i="18" s="1"/>
  <c r="J14" i="18"/>
  <c r="F17" i="19"/>
  <c r="F9" i="19"/>
  <c r="J21" i="18"/>
  <c r="G21" i="18" s="1"/>
  <c r="J13" i="18"/>
  <c r="J20" i="18"/>
  <c r="G20" i="18" s="1"/>
  <c r="J12" i="18"/>
  <c r="F11" i="19"/>
  <c r="F15" i="19"/>
  <c r="J7" i="18"/>
  <c r="J19" i="18"/>
  <c r="G19" i="18" s="1"/>
  <c r="J11" i="18"/>
  <c r="J26" i="18"/>
  <c r="G26" i="18" s="1"/>
  <c r="J18" i="18"/>
  <c r="G18" i="18" s="1"/>
  <c r="J10" i="18"/>
  <c r="F7" i="19"/>
  <c r="F16" i="19"/>
  <c r="F13" i="19"/>
  <c r="J25" i="18"/>
  <c r="G25" i="18" s="1"/>
  <c r="J17" i="18"/>
  <c r="G17" i="18" s="1"/>
  <c r="J9" i="18"/>
  <c r="F12" i="19"/>
  <c r="J24" i="18"/>
  <c r="J16" i="18"/>
  <c r="G16" i="18" s="1"/>
  <c r="J8" i="18"/>
  <c r="E11" i="19"/>
  <c r="E18" i="19"/>
  <c r="E10" i="19"/>
  <c r="E17" i="19"/>
  <c r="E8" i="19"/>
  <c r="E7" i="19"/>
  <c r="E19" i="19"/>
  <c r="E16" i="19"/>
  <c r="E15" i="19"/>
  <c r="E20" i="19"/>
  <c r="E9" i="19"/>
  <c r="E13" i="19"/>
  <c r="E12" i="19"/>
  <c r="E8" i="25" l="1"/>
  <c r="I27" i="42"/>
  <c r="D8" i="25"/>
  <c r="D21" i="33"/>
  <c r="D22" i="33"/>
  <c r="D19" i="33"/>
  <c r="D29" i="2"/>
  <c r="C28" i="41" s="1"/>
  <c r="E28" i="13"/>
  <c r="F28" i="13"/>
  <c r="AE10" i="13"/>
  <c r="C11" i="33"/>
  <c r="C19" i="33" s="1"/>
  <c r="D17" i="4"/>
  <c r="D21" i="4"/>
  <c r="C15" i="33"/>
  <c r="C21" i="33" s="1"/>
  <c r="E29" i="18"/>
  <c r="E28" i="18" s="1"/>
  <c r="F29" i="18"/>
  <c r="G24" i="18" s="1"/>
  <c r="F21" i="19"/>
  <c r="G14" i="19" s="1"/>
  <c r="F22" i="19"/>
  <c r="J8" i="25" l="1"/>
  <c r="G15" i="18"/>
  <c r="G14" i="18"/>
  <c r="G13" i="18"/>
  <c r="G9" i="18"/>
  <c r="G23" i="18"/>
  <c r="G7" i="19"/>
  <c r="C8" i="25"/>
  <c r="G18" i="19"/>
  <c r="G17" i="19"/>
  <c r="G10" i="19"/>
  <c r="G9" i="19"/>
  <c r="G13" i="19"/>
  <c r="G11" i="19"/>
  <c r="G8" i="19"/>
  <c r="G7" i="18"/>
  <c r="F28" i="18"/>
  <c r="C10" i="25" s="1"/>
  <c r="G12" i="18"/>
  <c r="G12" i="19"/>
  <c r="G10" i="18"/>
  <c r="G19" i="19"/>
  <c r="G20" i="19"/>
  <c r="G16" i="19"/>
  <c r="G15" i="19"/>
  <c r="F23" i="19"/>
  <c r="I22" i="19" s="1"/>
  <c r="G8" i="18"/>
  <c r="G11" i="18"/>
  <c r="I21" i="19" l="1"/>
  <c r="G22" i="19"/>
  <c r="K8" i="25"/>
  <c r="D13" i="25"/>
  <c r="D17" i="25" s="1"/>
  <c r="D10" i="25"/>
  <c r="F10" i="25"/>
  <c r="I10" i="25"/>
  <c r="E10" i="25"/>
  <c r="H10" i="25"/>
  <c r="G10" i="25"/>
  <c r="C9" i="25"/>
  <c r="H13" i="25"/>
  <c r="H17" i="25" s="1"/>
  <c r="I13" i="25"/>
  <c r="I17" i="25" s="1"/>
  <c r="G13" i="25"/>
  <c r="G17" i="25" s="1"/>
  <c r="E13" i="25"/>
  <c r="E17" i="25" s="1"/>
  <c r="F13" i="25"/>
  <c r="F17" i="25" s="1"/>
  <c r="G21" i="19"/>
  <c r="G23" i="19" l="1"/>
  <c r="J13" i="25"/>
  <c r="G9" i="25"/>
  <c r="D9" i="25"/>
  <c r="E9" i="25"/>
  <c r="F9" i="25"/>
  <c r="H9" i="25"/>
  <c r="I9" i="25"/>
  <c r="C11" i="25"/>
  <c r="C15" i="25"/>
  <c r="K15" i="25" s="1"/>
  <c r="C13" i="25"/>
  <c r="K13" i="25" s="1"/>
  <c r="I11" i="25" l="1"/>
  <c r="I16" i="25" s="1"/>
  <c r="H11" i="25"/>
  <c r="H16" i="25" s="1"/>
  <c r="F11" i="25"/>
  <c r="F16" i="25" s="1"/>
  <c r="E11" i="25"/>
  <c r="E16" i="25" s="1"/>
  <c r="D11" i="25"/>
  <c r="D16" i="25" s="1"/>
  <c r="G11" i="25"/>
  <c r="G16" i="25" s="1"/>
  <c r="C14" i="25"/>
  <c r="K14" i="25" s="1"/>
  <c r="C16" i="25" l="1"/>
</calcChain>
</file>

<file path=xl/sharedStrings.xml><?xml version="1.0" encoding="utf-8"?>
<sst xmlns="http://schemas.openxmlformats.org/spreadsheetml/2006/main" count="7739" uniqueCount="1912">
  <si>
    <t>1 priemonė</t>
  </si>
  <si>
    <t>2 priemonė</t>
  </si>
  <si>
    <t>3 priemonė</t>
  </si>
  <si>
    <t>4 priemonė</t>
  </si>
  <si>
    <t>5 priemonė</t>
  </si>
  <si>
    <t>6 priemonė</t>
  </si>
  <si>
    <t>7 priemonė</t>
  </si>
  <si>
    <t>8 priemonė</t>
  </si>
  <si>
    <t>9 priemonė</t>
  </si>
  <si>
    <t>10 priemonė</t>
  </si>
  <si>
    <t>Skatinti bioekonomikos verslus</t>
  </si>
  <si>
    <t>3.</t>
  </si>
  <si>
    <t>3.1</t>
  </si>
  <si>
    <t>3.2</t>
  </si>
  <si>
    <t>3.3</t>
  </si>
  <si>
    <t>4.</t>
  </si>
  <si>
    <t>4.1</t>
  </si>
  <si>
    <t>4.2</t>
  </si>
  <si>
    <t>5.</t>
  </si>
  <si>
    <t>6.</t>
  </si>
  <si>
    <t>Priemonės pavadinimas</t>
  </si>
  <si>
    <t>6.1</t>
  </si>
  <si>
    <t>6.2</t>
  </si>
  <si>
    <t>Jaunimas:</t>
  </si>
  <si>
    <t>Partnerystės principas:</t>
  </si>
  <si>
    <t>VVG teritorijos poreikių pagrindimas</t>
  </si>
  <si>
    <t>Poreikis</t>
  </si>
  <si>
    <t>Priemonės rūšis</t>
  </si>
  <si>
    <t>Priemonės kodas (bendras)</t>
  </si>
  <si>
    <t>Priemonės kodas (unikalus)</t>
  </si>
  <si>
    <t>Sąrašai</t>
  </si>
  <si>
    <t>Ne žemės ūkio verslo pradžia</t>
  </si>
  <si>
    <t>Ne žemės ūkio verslo plėtra</t>
  </si>
  <si>
    <t>Ne žemės ūkio verslo kūrimas ir plėtra</t>
  </si>
  <si>
    <t>Žemės ūkio verslas</t>
  </si>
  <si>
    <t>LEADER-20VVG-10</t>
  </si>
  <si>
    <t>Mokymų projektai</t>
  </si>
  <si>
    <t>LEADER-20VVG-11</t>
  </si>
  <si>
    <t>Teritorinis VVG bendradarbiavimas</t>
  </si>
  <si>
    <t>Tarptautinis VVG bendradarbiavimas</t>
  </si>
  <si>
    <t>Kodas (bendras)</t>
  </si>
  <si>
    <t>Priemonių kodai ir rūšys</t>
  </si>
  <si>
    <t>Priemonės rūšis (iš sąrašo)</t>
  </si>
  <si>
    <t>11 priemonė</t>
  </si>
  <si>
    <t>12 priemonė</t>
  </si>
  <si>
    <t>13 priemonė</t>
  </si>
  <si>
    <t>14 priemonė</t>
  </si>
  <si>
    <t>15 priemonė</t>
  </si>
  <si>
    <t>16 priemonė</t>
  </si>
  <si>
    <t>17 priemonė</t>
  </si>
  <si>
    <t>18 priemonė</t>
  </si>
  <si>
    <t>19 priemonė</t>
  </si>
  <si>
    <t>20 priemonė</t>
  </si>
  <si>
    <t>VPS priemonė</t>
  </si>
  <si>
    <t>VPS priemonės numeris</t>
  </si>
  <si>
    <t>1 poreikis</t>
  </si>
  <si>
    <t>2 poreikis</t>
  </si>
  <si>
    <t>3 poreikis</t>
  </si>
  <si>
    <t>4 poreikis</t>
  </si>
  <si>
    <t>5 poreikis</t>
  </si>
  <si>
    <t>6 poreikis</t>
  </si>
  <si>
    <t>7 poreikis</t>
  </si>
  <si>
    <t>8 poreikis</t>
  </si>
  <si>
    <t>9 poreikis</t>
  </si>
  <si>
    <t>10 poreikis</t>
  </si>
  <si>
    <t>11 poreikis</t>
  </si>
  <si>
    <t>12 poreikis</t>
  </si>
  <si>
    <t>13 poreikis</t>
  </si>
  <si>
    <t>14 poreikis</t>
  </si>
  <si>
    <t>15 poreikis</t>
  </si>
  <si>
    <t>16 poreikis</t>
  </si>
  <si>
    <t>17 poreikis</t>
  </si>
  <si>
    <t>18 poreikis</t>
  </si>
  <si>
    <t>19 poreikis</t>
  </si>
  <si>
    <t>20 poreikis</t>
  </si>
  <si>
    <t>Poreikio numeris</t>
  </si>
  <si>
    <t>Ne</t>
  </si>
  <si>
    <t>Taip</t>
  </si>
  <si>
    <t>VPS priemonių sąsajos su VVG teritorijos poreikiais</t>
  </si>
  <si>
    <t>4.3</t>
  </si>
  <si>
    <t>4.4</t>
  </si>
  <si>
    <t>4.5</t>
  </si>
  <si>
    <t>4.6</t>
  </si>
  <si>
    <t>4.7</t>
  </si>
  <si>
    <t>4.8</t>
  </si>
  <si>
    <t>4.9</t>
  </si>
  <si>
    <t>4.10</t>
  </si>
  <si>
    <t>4.11</t>
  </si>
  <si>
    <t>4.12</t>
  </si>
  <si>
    <t>4.13</t>
  </si>
  <si>
    <t>4.14</t>
  </si>
  <si>
    <t>4.15</t>
  </si>
  <si>
    <t>8.8</t>
  </si>
  <si>
    <t>9.9</t>
  </si>
  <si>
    <t>10.10</t>
  </si>
  <si>
    <t>9.</t>
  </si>
  <si>
    <t>I ketv.</t>
  </si>
  <si>
    <t>II ketv.</t>
  </si>
  <si>
    <t>III ketv.</t>
  </si>
  <si>
    <t>IV ketv.</t>
  </si>
  <si>
    <t>2024 m.</t>
  </si>
  <si>
    <t>2025 m.</t>
  </si>
  <si>
    <t>2026 m.</t>
  </si>
  <si>
    <t>2027 m.</t>
  </si>
  <si>
    <t>2028 m.</t>
  </si>
  <si>
    <t>2029 m.</t>
  </si>
  <si>
    <t>9.1</t>
  </si>
  <si>
    <t>9.2</t>
  </si>
  <si>
    <t>9.3</t>
  </si>
  <si>
    <t>9.4</t>
  </si>
  <si>
    <t>9.5</t>
  </si>
  <si>
    <t>9.6</t>
  </si>
  <si>
    <t>9.7</t>
  </si>
  <si>
    <t>9.8</t>
  </si>
  <si>
    <t>9.10</t>
  </si>
  <si>
    <t>9.11</t>
  </si>
  <si>
    <t>9.12</t>
  </si>
  <si>
    <t>9.13</t>
  </si>
  <si>
    <t>9.14</t>
  </si>
  <si>
    <t>9.15</t>
  </si>
  <si>
    <t>9.16</t>
  </si>
  <si>
    <t>9.17</t>
  </si>
  <si>
    <t>9.18</t>
  </si>
  <si>
    <t>9.19</t>
  </si>
  <si>
    <t>9.20</t>
  </si>
  <si>
    <t>8.</t>
  </si>
  <si>
    <t>7.</t>
  </si>
  <si>
    <t>1 stiprybė</t>
  </si>
  <si>
    <t>2 stiprybė</t>
  </si>
  <si>
    <t>3 stiprybė</t>
  </si>
  <si>
    <t>4 stiprybė</t>
  </si>
  <si>
    <t>5 stiprybė</t>
  </si>
  <si>
    <t>6 stiprybė</t>
  </si>
  <si>
    <t>7 stiprybė</t>
  </si>
  <si>
    <t>8 stiprybė</t>
  </si>
  <si>
    <t>9 stiprybė</t>
  </si>
  <si>
    <t>10 stiprybė</t>
  </si>
  <si>
    <t>Galimybės</t>
  </si>
  <si>
    <t>VVG teritorijos poreikių, kuriuos tenkina priemonė, skaičius</t>
  </si>
  <si>
    <t>R.3</t>
  </si>
  <si>
    <t>R.37</t>
  </si>
  <si>
    <t>R.39</t>
  </si>
  <si>
    <t>Rodiklio pavadinimas</t>
  </si>
  <si>
    <t xml:space="preserve">Sukurtų darbo vietų skaičius asmenims nuo 41 m. </t>
  </si>
  <si>
    <t>Sukurtų darbo vietų skaičius bet kurio amžiaus asmenims</t>
  </si>
  <si>
    <t>Sukurtų darbo vietų skaičius asmenims iki 40 m. (imtinai)</t>
  </si>
  <si>
    <t>Sukurtų darbo vietų skaičius moterims</t>
  </si>
  <si>
    <t>Sukurtų darbo vietų skaičius vyrams</t>
  </si>
  <si>
    <t>Sukurtų darbo vietų skaičius bet kurios lyties asmenims</t>
  </si>
  <si>
    <t>-</t>
  </si>
  <si>
    <t>7.1</t>
  </si>
  <si>
    <t>7.2</t>
  </si>
  <si>
    <t>7.3</t>
  </si>
  <si>
    <t>Rodiklio kodas</t>
  </si>
  <si>
    <t>R.41</t>
  </si>
  <si>
    <t>R.42</t>
  </si>
  <si>
    <t>Planuojama paremti projektų (rodiklis L700)</t>
  </si>
  <si>
    <t>Subregioninės vietovės principas:</t>
  </si>
  <si>
    <t>Pasirinkimo pagrindimas</t>
  </si>
  <si>
    <t>Inovacijų principas:</t>
  </si>
  <si>
    <t>Iš viso</t>
  </si>
  <si>
    <t>Stiprybės</t>
  </si>
  <si>
    <t>Silpnybės</t>
  </si>
  <si>
    <t>Grėsmės</t>
  </si>
  <si>
    <t>Teiginį pagrindžiančio rodiklio Nr. ar kitas informacijos šaltinis</t>
  </si>
  <si>
    <t>3.4</t>
  </si>
  <si>
    <t>VPS tikslą įgyvendinančių priemonių skaičius</t>
  </si>
  <si>
    <t>8.1</t>
  </si>
  <si>
    <t>8.2</t>
  </si>
  <si>
    <t>8.3</t>
  </si>
  <si>
    <t>8.4</t>
  </si>
  <si>
    <t>8.5</t>
  </si>
  <si>
    <t>8.6</t>
  </si>
  <si>
    <t>8.7</t>
  </si>
  <si>
    <t>8.9</t>
  </si>
  <si>
    <t>8.10</t>
  </si>
  <si>
    <t>8.11</t>
  </si>
  <si>
    <t>8.12</t>
  </si>
  <si>
    <t>8.13</t>
  </si>
  <si>
    <t>8.14</t>
  </si>
  <si>
    <t>8.15</t>
  </si>
  <si>
    <t>8.16</t>
  </si>
  <si>
    <t>8.17</t>
  </si>
  <si>
    <t>8.18</t>
  </si>
  <si>
    <t>8.19</t>
  </si>
  <si>
    <t>8.20</t>
  </si>
  <si>
    <t>VPS priemonių aprašymas</t>
  </si>
  <si>
    <t>10.</t>
  </si>
  <si>
    <t>10.1</t>
  </si>
  <si>
    <t>10.2</t>
  </si>
  <si>
    <t>10.3</t>
  </si>
  <si>
    <t>10.4</t>
  </si>
  <si>
    <t>10.5</t>
  </si>
  <si>
    <t>10.6</t>
  </si>
  <si>
    <t>10.7</t>
  </si>
  <si>
    <t>10.8</t>
  </si>
  <si>
    <t>10.9</t>
  </si>
  <si>
    <t>10.11</t>
  </si>
  <si>
    <t>10.12</t>
  </si>
  <si>
    <t>10.13</t>
  </si>
  <si>
    <t>10.14</t>
  </si>
  <si>
    <t>10.15</t>
  </si>
  <si>
    <t>10.16</t>
  </si>
  <si>
    <t>10.17</t>
  </si>
  <si>
    <t>10.18</t>
  </si>
  <si>
    <t>10.19</t>
  </si>
  <si>
    <t>10.20</t>
  </si>
  <si>
    <t>11.</t>
  </si>
  <si>
    <t>12.</t>
  </si>
  <si>
    <t>13.</t>
  </si>
  <si>
    <t>VVG veiklos išlaidos</t>
  </si>
  <si>
    <t>VVG teritorijos gyventojų aktyvumo skatinimo išlaidos</t>
  </si>
  <si>
    <t>Vietos projektų įgyvendinimo išlaidos</t>
  </si>
  <si>
    <t>Išlaidų kategorija</t>
  </si>
  <si>
    <t>VPS priemonių skaičius</t>
  </si>
  <si>
    <t>VPS administravimo išlaidos</t>
  </si>
  <si>
    <t>Išlaidų dalis, nuo atitinkamos kategorijos išlaidų, proc.</t>
  </si>
  <si>
    <t>Vietos projektų įgyvendinimo išlaidos, iš viso</t>
  </si>
  <si>
    <t>Išlaidų dalis, nuo vietos projektų įgyvendinimo išlaidų, proc.</t>
  </si>
  <si>
    <t>Visos VPS priemonės, iš viso</t>
  </si>
  <si>
    <t>VPS administravimo išlaidos, iš viso</t>
  </si>
  <si>
    <t>14.</t>
  </si>
  <si>
    <t>A</t>
  </si>
  <si>
    <t>C</t>
  </si>
  <si>
    <t>Ekonomikos augimas ir darbo vietų kūrimas kaimo vietovėse. BŽŪP projektais remiamas naujų darbo vietų kūrimas</t>
  </si>
  <si>
    <t>Kaimo ekonomikos plėtojimas. Kaimo verslo įmonių, įskaitant bioekonomikos įmones, kuriamų naudojantis pagal BŽŪP skiriama parama, skaičius</t>
  </si>
  <si>
    <t>Socialinės įtraukties skatinimas. Asmenų, kuriems taikomi remiami socialinės įtraukties projektai, skaičius</t>
  </si>
  <si>
    <t>Įgyvendinant vietos projektus sukurtų darbo vietų pasiskirstymas pagal amžių:</t>
  </si>
  <si>
    <t>Įgyvendinant vietos projektus sukurtų darbo vietų pasiskirstymas pagal lytį:</t>
  </si>
  <si>
    <t>Vietos projektų teritorinis pasiskirstymas (seniūnijos):</t>
  </si>
  <si>
    <t>Vietos projektų teritorinis pasiskirstymas (gyvenamosios vietovės):</t>
  </si>
  <si>
    <t>SP rezultato rodiklių taikymas priemonei:</t>
  </si>
  <si>
    <t>Taip, privalomai</t>
  </si>
  <si>
    <t>Taip, pasirinktinai</t>
  </si>
  <si>
    <t>Kaip priemonė prisidės prie horizontalaus tikslo i įgyvendinimo? (pildoma, jei taikoma)</t>
  </si>
  <si>
    <t>Ar siekiama, kad pagal priemonę finansuojami projektai apimtų visas VVG teritorijos seniūnijas?</t>
  </si>
  <si>
    <t>nepildomas</t>
  </si>
  <si>
    <t>Pagal priemonę remiamos veiklos</t>
  </si>
  <si>
    <t>Ar siekiama, kad pagal priemonę finansuojami projektai būtų vykdomi su partneriais?</t>
  </si>
  <si>
    <t>Ar siekiama, kad pagal priemonę finansuojami projektai būtų skirti inovacijoms vietos lygiu diegti?</t>
  </si>
  <si>
    <t>Ar pagal priemonę finansuojami projektai, skirti jaunimui?</t>
  </si>
  <si>
    <t>Metiniai tikslai:</t>
  </si>
  <si>
    <t>15.</t>
  </si>
  <si>
    <t>14.1</t>
  </si>
  <si>
    <t>14.2</t>
  </si>
  <si>
    <t>14.3</t>
  </si>
  <si>
    <t>14.4</t>
  </si>
  <si>
    <t>14.5</t>
  </si>
  <si>
    <t>14.6</t>
  </si>
  <si>
    <t>14.7</t>
  </si>
  <si>
    <t>14.8</t>
  </si>
  <si>
    <t>14.9</t>
  </si>
  <si>
    <t>14.10</t>
  </si>
  <si>
    <t>BŽŪP tikslas</t>
  </si>
  <si>
    <t>Teiginį pagrindžiančio situacijos analizės rodiklio Nr.</t>
  </si>
  <si>
    <t>Poreikį tenkinančių VPS priemonių skaičius</t>
  </si>
  <si>
    <t>Susijęs nacionalinis poreikis 1</t>
  </si>
  <si>
    <t>Susijęs nacionalinis poreikis 2</t>
  </si>
  <si>
    <t>Susijęs nacionalinis poreikis 3</t>
  </si>
  <si>
    <t>5.1</t>
  </si>
  <si>
    <t>5.2</t>
  </si>
  <si>
    <t>5.3</t>
  </si>
  <si>
    <t>Poreikio sąsaja su stiprybėmis ir (arba) galimybėmis</t>
  </si>
  <si>
    <t>Poreikio sąsaja su silpnybėmis ir (arba) grėsmėmis</t>
  </si>
  <si>
    <t>Poreikio sąsaja su aukštesnio lygmens strateginiais dokumentais</t>
  </si>
  <si>
    <t>Poreikio sąsaja su VVG teritorijos gyventojų nuomone</t>
  </si>
  <si>
    <t xml:space="preserve">g.3 </t>
  </si>
  <si>
    <t xml:space="preserve">Skatinti verslų kūrimąsi kaime, žemės ūkio veiklos įvairinimą </t>
  </si>
  <si>
    <t>h.1</t>
  </si>
  <si>
    <t>Skatinti kaimo gyventojų ir kaimo bendruomenių verslo iniciatyvas</t>
  </si>
  <si>
    <t>h.2</t>
  </si>
  <si>
    <t xml:space="preserve">Didinti kaimo gyventojų užimtumą ir  socialinę įtrauktį </t>
  </si>
  <si>
    <t xml:space="preserve">h.4 </t>
  </si>
  <si>
    <t xml:space="preserve">Modernizuoti kaimo vietoves didinant gyvenimo sąlygų jose patrauklumą </t>
  </si>
  <si>
    <t>h.5</t>
  </si>
  <si>
    <t>BIVP priemonės poreikiai</t>
  </si>
  <si>
    <t>Kiti SP poreikiai</t>
  </si>
  <si>
    <t>Nacionaliniai poreikiai (iš SP)</t>
  </si>
  <si>
    <t>a.1</t>
  </si>
  <si>
    <t>Palaikyti žemės ūkio veiklos tęstinumą ir tvarumą</t>
  </si>
  <si>
    <t>Aukštas</t>
  </si>
  <si>
    <t>a.2</t>
  </si>
  <si>
    <t xml:space="preserve">Didinti mažų ir vidutinių ūkių gyvybingumą labiau remiant jų pajamas </t>
  </si>
  <si>
    <t>a.3</t>
  </si>
  <si>
    <t xml:space="preserve">Palaikyti ekonominius sunkumus patiriančių žemės ūkio sektorių gamybos lygį </t>
  </si>
  <si>
    <t>Vidutinis</t>
  </si>
  <si>
    <t>a.4</t>
  </si>
  <si>
    <t>Padidinti jaunųjų ūkininkų ūkių ekonominį pajėgumą</t>
  </si>
  <si>
    <t>a.5</t>
  </si>
  <si>
    <t>Didinti žemės ūkio subjektų galimybes pasinaudoti alternatyviais finansiniais ištekliais</t>
  </si>
  <si>
    <t>Žemas</t>
  </si>
  <si>
    <t>a.6</t>
  </si>
  <si>
    <t xml:space="preserve">Skatinti rizikų valdymo priemonių taikymą ūkiuose </t>
  </si>
  <si>
    <t>a.7</t>
  </si>
  <si>
    <t>Palaikyti ūkių ekonominį ir aplinkosauginį tvarumą vietovėse, turinčiose gamtinių ir kt. kliūčių</t>
  </si>
  <si>
    <t>b.1</t>
  </si>
  <si>
    <t xml:space="preserve">Skatinti aukštesnės pridėtinės vertės žemės ūkio produktų gamybą, visų pirma remiant perdirbimą  </t>
  </si>
  <si>
    <t>b.2</t>
  </si>
  <si>
    <t>Didinti inovatyvių / pažangių technologijų diegimą ūkiuose</t>
  </si>
  <si>
    <t>b.3</t>
  </si>
  <si>
    <t>Atnaujinti esamas melioracijos sistemas, pertvarkant į reguliuojamas</t>
  </si>
  <si>
    <t>b.4</t>
  </si>
  <si>
    <t>Skatinti beatliekinę veiklą ūkiuose</t>
  </si>
  <si>
    <t>b.5</t>
  </si>
  <si>
    <t>Skatinti novatoriškų (naujoviškų) produktų iš biomasės gamybą</t>
  </si>
  <si>
    <t>c.1</t>
  </si>
  <si>
    <t>Skatinti ūkių bendradarbiavimą, įskaitant gamintojų organizacijų kūrimąsi</t>
  </si>
  <si>
    <t>c.2</t>
  </si>
  <si>
    <t>Didinti ūkininkų derybinę galią, ypač dalyvaujant trumpose tiekimo grandinėse</t>
  </si>
  <si>
    <t>c.3</t>
  </si>
  <si>
    <t>Skatinti kooperatyvus teikti paslaugas savo nariams, pritaikant dalijimosi ekonomikos principus</t>
  </si>
  <si>
    <t>c.4</t>
  </si>
  <si>
    <t>Skatinti ūkio subjektus gaminti aukštesnės pridėtinės vertės produkciją</t>
  </si>
  <si>
    <t>d.1</t>
  </si>
  <si>
    <t xml:space="preserve">Didinti ŠESD absorbavimą skatinant miškų veisimą </t>
  </si>
  <si>
    <t>d.2</t>
  </si>
  <si>
    <t>Taikyti technologijas mažinančias ŠESD emisijas ir didinančias organinės anglies kiekį dirvožemyje</t>
  </si>
  <si>
    <t>d.3</t>
  </si>
  <si>
    <t>Mažinti ŠESD emisijas nusausintuose šlapynėse ir durpynuose</t>
  </si>
  <si>
    <t>d.4</t>
  </si>
  <si>
    <t>Didinti ūkių atsparumą dėl klimato kaitos kylančiai rizikai taikant modernias vandentvarkos sistemas</t>
  </si>
  <si>
    <t>d.5</t>
  </si>
  <si>
    <t>Didinti gyvulių mėšlo ir kitų šalutinių žemės ūkio produktų panaudojimą energijos gamybai</t>
  </si>
  <si>
    <t>e.1</t>
  </si>
  <si>
    <t>Taikyti žemės ūkio praktikas, kurios stabdytų dirvožemio eroziją, ypač dirbamuose šlaituose</t>
  </si>
  <si>
    <t>e.2</t>
  </si>
  <si>
    <t>Mažinti tręšimą mineralinėmis trąšomis ir didinti tvarių mėšlo tvarkymo technologijų naudojimą</t>
  </si>
  <si>
    <t>e.3</t>
  </si>
  <si>
    <t>Gerinti paviršinio vandens kokybę, ypač rizikos vandenų teritorijose</t>
  </si>
  <si>
    <t>f.1</t>
  </si>
  <si>
    <t>Gerinti biologinės įvairovės būklę žemės ūkio naudmenose, taikant tvarias žemės ūkio praktikas</t>
  </si>
  <si>
    <t>f.2</t>
  </si>
  <si>
    <t>Gerinti su žemės ūkiu ir miškais susijusių buveinių būklę</t>
  </si>
  <si>
    <t>f.3</t>
  </si>
  <si>
    <t>Saugoti biologinės įvairovės apsaugos požiūriu vertingus agrarinio kraštovaizdžio elementus</t>
  </si>
  <si>
    <t>g.1</t>
  </si>
  <si>
    <t>Pritraukti ir išlaikyti jaunus žmones, įskaitant jaunuosius ūkininkus, kaimo vietovėse</t>
  </si>
  <si>
    <t xml:space="preserve">g.2 </t>
  </si>
  <si>
    <t>Gerinti jaunųjų ūkininkų žinių ir įgūdžių lygį, sudarant galimybę jiems mokytis, gauti konsultacijas</t>
  </si>
  <si>
    <t xml:space="preserve">g.4 </t>
  </si>
  <si>
    <t>Didinti jaunųjų ūkininkų prieinamumą prie žemės ir finansinių išteklių</t>
  </si>
  <si>
    <t>Aukšts</t>
  </si>
  <si>
    <t>h.7</t>
  </si>
  <si>
    <t>Skatinti miškuose tvarią ūkinę veiklą</t>
  </si>
  <si>
    <t>i.1</t>
  </si>
  <si>
    <t>Skatinti saugių, ekologiškų, aukštos ir išskirtinės kokybės žemės ūkio ir maisto produktų vartojimą</t>
  </si>
  <si>
    <t>i.2</t>
  </si>
  <si>
    <t>Skatinti ūkiuose taikyti integruotas kenksmingųjųų organizmų kontrolės praktikas</t>
  </si>
  <si>
    <t>i.3</t>
  </si>
  <si>
    <t>Skatinti ūkinių gyvūnų laikytojus prisiimti aukštesnius gyvūnų gerovės standartus</t>
  </si>
  <si>
    <t>i.4</t>
  </si>
  <si>
    <t>Gerinti institucijų, atsakingų už augalų ir gyvūnų ligų prevenciją ir kontrolę, aprūpinimą įranga</t>
  </si>
  <si>
    <t>i.5</t>
  </si>
  <si>
    <t>Stiprinti prevencinių biosaugos priemonių taikymą, mažinant gyvulių infekcinių susirgimų riziką</t>
  </si>
  <si>
    <t>k.1</t>
  </si>
  <si>
    <t>Didinti žinių ir inovacijų sklaidą žemės ūkyje</t>
  </si>
  <si>
    <t>Neprioritetizuojama</t>
  </si>
  <si>
    <t>k.2</t>
  </si>
  <si>
    <t>Didinti konsultavimo paslaugų formų įvairovę, geriau užtikrinti jų atitikimą ūkininkų poreikiams</t>
  </si>
  <si>
    <t>k.3</t>
  </si>
  <si>
    <t>Užtikrinti aukštą konsultantų kompetenciją ir jų teikiamų konsultacijų kokybę</t>
  </si>
  <si>
    <t>k.4</t>
  </si>
  <si>
    <t xml:space="preserve">Mažinti skaitmeninę atskirtį žemės ūkyje ir kaimo vietovėse </t>
  </si>
  <si>
    <t>Iš dalies tinkami</t>
  </si>
  <si>
    <t>Atnaujinti poreikių sąrašą pagal patvirtintą SP versiją (B, C, D ir E stulpeliuose)</t>
  </si>
  <si>
    <t>Poreikio sąsaja su situacijos analizės rodikliais (poreikio dydžio, problemos masto, intervencijos poreikio kiekybinis pagrindimas)</t>
  </si>
  <si>
    <t>Pokytį pagrindžiantis rodiklis 1</t>
  </si>
  <si>
    <t>Pokytį pagrindžiantis rodiklis 2</t>
  </si>
  <si>
    <t>Pokytį pagrindžiantis rodiklis 3</t>
  </si>
  <si>
    <t>VVG bendradarbiavimo projektams skirtos priemonės, iš viso</t>
  </si>
  <si>
    <t>Vietos projektams skirtos priemonės, iš viso</t>
  </si>
  <si>
    <t>SO1. Remti perspektyvias ūkių pajamas ir žemės ūkio sektoriaus atsparumą visoje Sąjungoje, siekiant didinti ilgalaikį aprūpinimą maistu ir žemės ūkio įvairovę, taip pat užtikrinti žemės ūkio gamybos ekonominį tvarumą Sąjungoje</t>
  </si>
  <si>
    <t>SO2. Labiau orientuotis į rinką ir didinti ūkių konkurencingumą tiek trumpuoju, tiek ilguoju laikotarpiu, be kita ko, daugiau dėmesio skiriant moksliniams tyrimams, technologijoms ir skaitmenizacijai</t>
  </si>
  <si>
    <t>XCO. Modernizuoti sektorių skatinant žemės ūkio ir kaimo vietovių žinias, inovacijas ir skaitmeninimą bei dalijimąsi jomis, taip pat skatinant jų diegimą</t>
  </si>
  <si>
    <t>SO3. Gerinti ūkininko padėtį vertės grandinėje</t>
  </si>
  <si>
    <t>SO4. Prisidėti prie klimato kaitos švelninimo ir prisitaikymo prie jos, be kita ko, mažinant išmetamą šiltnamio efektą sukeliančių dujų kiekį ir didinant anglies dioksido sekvestraciją, taip pat plėtoti tvariąją energetiką</t>
  </si>
  <si>
    <t>SO5. Skatinti tvarų vystymąsi ir veiksmingą gamtos išteklių, pavyzdžiui, vandens, dirvožemio ir oro, valdymą, be kita ko, mažinant priklausomybę nuo cheminių medžiagų</t>
  </si>
  <si>
    <t>SO6. Prisidėti prie biologinės įvairovės nykimo sustabdymo ir sustabdymo, gerinti ekosistemų funkcijas ir išsaugoti buveines bei kraštovaizdžius</t>
  </si>
  <si>
    <t>SO7. Pritraukti jaunuosius ūkininkus ir kitus naujus ūkininkus, palaikyti jų veiklą ir palengvinti tvarią verslo plėtrą kaimo vietovėse</t>
  </si>
  <si>
    <t>BŽŪP tikslai</t>
  </si>
  <si>
    <t>Ar tikslas įgyvendinamas VVG teritorijoje</t>
  </si>
  <si>
    <t>SO8. Skatinti užimtumą, augimą, lyčių lygybę, įskaitant moterų dalyvavimą ūkininkavimo veikloje, socialinę įtrauktį ir vietos plėtrą kaimo vietovėse, įskaitant žiedinę bioekonomiką ir tvarią miškininkystę</t>
  </si>
  <si>
    <t>BIVP priemonei taikomi BŽŪP tikslai (privalomi)</t>
  </si>
  <si>
    <t>Kiti BŽŪP tikslai (neprivalomi)</t>
  </si>
  <si>
    <t>BŽŪP tikslai, kurie VPS gali būti įgyvendinami horizontaliai (pasirenkami)</t>
  </si>
  <si>
    <t>VVG teritorijai aktualūs BŽŪP tikslai</t>
  </si>
  <si>
    <t>1 konkretus tikslas (a)</t>
  </si>
  <si>
    <t>2 konkretus tikslas (b)</t>
  </si>
  <si>
    <t>3 konkretus tikslas (c)</t>
  </si>
  <si>
    <t>4 konkretus tikslas (d)</t>
  </si>
  <si>
    <t>5 konkretus tikslas (e)</t>
  </si>
  <si>
    <t>6 konkretus tikslas (f)</t>
  </si>
  <si>
    <t>7 konkretus tikslas (g)</t>
  </si>
  <si>
    <t>8 konkretus tikslas (h)</t>
  </si>
  <si>
    <t>9 konkretus tikslas (i)</t>
  </si>
  <si>
    <t>Kompleksinis tikslas (k)</t>
  </si>
  <si>
    <t>VPS priemonių sąsajos su BŽŪP tikslais</t>
  </si>
  <si>
    <t>VPS priemonės</t>
  </si>
  <si>
    <t>VVG teritorijos stiprybės, silpnybės, galimybės ir grėsmės (SSGG) ir jų sąsajos su VVG teritorijos poreikiais</t>
  </si>
  <si>
    <t>VVG teritorijos poreikiai</t>
  </si>
  <si>
    <t>Europos kaimo tinklų kūrimas. Kaimo gyventojų, kuriems, naudojantis BŽŪP parama, sudarytos palankesnės sąlygos naudotis paslaugomis ir infrastruktūra, skaičius</t>
  </si>
  <si>
    <t>2030 m.</t>
  </si>
  <si>
    <t>2031 m.</t>
  </si>
  <si>
    <t>Sukurtų DV pasiskirstymas pagal amžių:</t>
  </si>
  <si>
    <t>N.37</t>
  </si>
  <si>
    <t>1 lentelė</t>
  </si>
  <si>
    <t>2 lentelė</t>
  </si>
  <si>
    <t>3 lentelė</t>
  </si>
  <si>
    <t>4 lentelė</t>
  </si>
  <si>
    <t>5 lentelė</t>
  </si>
  <si>
    <t>6 lentelė</t>
  </si>
  <si>
    <t>7 lentelė</t>
  </si>
  <si>
    <t>8 lentelė</t>
  </si>
  <si>
    <t>9 lentelė</t>
  </si>
  <si>
    <t>10 lentelė</t>
  </si>
  <si>
    <t>11 lentelė</t>
  </si>
  <si>
    <t>12 lentelė</t>
  </si>
  <si>
    <t>13 lentelė</t>
  </si>
  <si>
    <t>14 lentelė</t>
  </si>
  <si>
    <t>15 lentelė</t>
  </si>
  <si>
    <t>15.1</t>
  </si>
  <si>
    <t>15.2</t>
  </si>
  <si>
    <t>15.3</t>
  </si>
  <si>
    <t>15.4</t>
  </si>
  <si>
    <t>15.5</t>
  </si>
  <si>
    <t>15.6</t>
  </si>
  <si>
    <t>15.7</t>
  </si>
  <si>
    <t>15.8</t>
  </si>
  <si>
    <t>15.9</t>
  </si>
  <si>
    <t>15.10</t>
  </si>
  <si>
    <t>16.</t>
  </si>
  <si>
    <t>Metinis VPS išlaidų planas</t>
  </si>
  <si>
    <t>VPS administravimo išlaidos (be VVG bendradarbiavimo projektų išlaidų)</t>
  </si>
  <si>
    <t>13.1</t>
  </si>
  <si>
    <t>13.2</t>
  </si>
  <si>
    <t>13.3</t>
  </si>
  <si>
    <t>13.4</t>
  </si>
  <si>
    <t>13.5</t>
  </si>
  <si>
    <t>13.6</t>
  </si>
  <si>
    <t>13.7</t>
  </si>
  <si>
    <t>13.8</t>
  </si>
  <si>
    <t>13.9</t>
  </si>
  <si>
    <t>13.10</t>
  </si>
  <si>
    <t>13.11</t>
  </si>
  <si>
    <t>13.12</t>
  </si>
  <si>
    <t>13.13</t>
  </si>
  <si>
    <t>13.14</t>
  </si>
  <si>
    <t>13.15</t>
  </si>
  <si>
    <t>Planuojama metinė išlaidų suma, Eur</t>
  </si>
  <si>
    <t>Planuojama metinė išlaidų dalis, proc.</t>
  </si>
  <si>
    <t>16.1</t>
  </si>
  <si>
    <t>16.2</t>
  </si>
  <si>
    <t>16.3</t>
  </si>
  <si>
    <t>16.4</t>
  </si>
  <si>
    <t>16.5</t>
  </si>
  <si>
    <t>16.6</t>
  </si>
  <si>
    <t>Kiekybinis tikslas iki 2029 m.</t>
  </si>
  <si>
    <t>Kiekybinis tikslas iki 2029 m. (rodiklis R.37)</t>
  </si>
  <si>
    <t>Pasirinkimai (2)</t>
  </si>
  <si>
    <t>Pasirinkimai (3)</t>
  </si>
  <si>
    <t>Kaip priemonė prisidės prie horizontalaus tikslo d įgyvendinimo? (pildoma, jei taikoma)</t>
  </si>
  <si>
    <t>Kaip priemonė prisidės prie horizontalaus tikslo e įgyvendinimo? (pildoma, jei taikoma)</t>
  </si>
  <si>
    <t>Kaip priemonė prisidės prie horizontalaus tikslo f įgyvendinimo? (pildoma, jei taikoma)</t>
  </si>
  <si>
    <t>A dalis. Priemonės intervencijos logika:</t>
  </si>
  <si>
    <t>VVG pavadinimas</t>
  </si>
  <si>
    <t>VVG teritorijos poreikių skaičius</t>
  </si>
  <si>
    <t>VVG teritorijai aktualių BŽŪP tikslų skaičius</t>
  </si>
  <si>
    <t>Žemės ūkio sektoriaus skaitmeninimas. Ūkių, pagal BŽŪP gaunančių paramą skaitmeninėms ūkininkavimo technologijoms plėtoti, skaičius</t>
  </si>
  <si>
    <t>Sukurtų DV pasiskirstymas pagal lytį:</t>
  </si>
  <si>
    <t>VVG teritorijos kaimo gyvenamųjų vietovių skaičius</t>
  </si>
  <si>
    <t>VVG teritorijos seniūnijų skaičius</t>
  </si>
  <si>
    <t>Parengta Vietos plėtros strategija (VPS) yra teminė</t>
  </si>
  <si>
    <t>Pagrindiniai rezultatai:</t>
  </si>
  <si>
    <t>Ūkių skaičius VVG teritorijoje</t>
  </si>
  <si>
    <t>Gyventojų skaičius VVG teritorijoje</t>
  </si>
  <si>
    <t>Dalis nuo visų VVG teritorijos gyventojų, proc.</t>
  </si>
  <si>
    <t>Dalis nuo visų ūkių VVG teritorijoje, proc.</t>
  </si>
  <si>
    <t>Konteksto rodikliai:</t>
  </si>
  <si>
    <t>14.11</t>
  </si>
  <si>
    <t>14.12</t>
  </si>
  <si>
    <t>14.13</t>
  </si>
  <si>
    <t>16.7</t>
  </si>
  <si>
    <t>16.8</t>
  </si>
  <si>
    <t>16.9</t>
  </si>
  <si>
    <t>16.10</t>
  </si>
  <si>
    <t>16.11</t>
  </si>
  <si>
    <t>16.12</t>
  </si>
  <si>
    <t>16.13</t>
  </si>
  <si>
    <t>16.14</t>
  </si>
  <si>
    <t>16.15</t>
  </si>
  <si>
    <t>16.16</t>
  </si>
  <si>
    <t>16.17</t>
  </si>
  <si>
    <t>17.1</t>
  </si>
  <si>
    <t>17.2</t>
  </si>
  <si>
    <t>17.3</t>
  </si>
  <si>
    <t>17.4</t>
  </si>
  <si>
    <t>17.5</t>
  </si>
  <si>
    <t>17.6</t>
  </si>
  <si>
    <t>BŽŪP tikslų, kuriuos įgyvendina priemonė, skaičius</t>
  </si>
  <si>
    <t>Pagrindinis BŽŪP tikslas, kurį įgyvendina VPS priemonė</t>
  </si>
  <si>
    <t>Pokytis, kurio siekiama VPS priemone</t>
  </si>
  <si>
    <t>Priemonės tikslas, ryšys su pagrindiniu BŽŪP tikslu ir VVG teritorijos poreikiais (problemomis ir (arba) potencialu), ryšys su VPS tema (jei taikoma)</t>
  </si>
  <si>
    <t>Planuojamų kvietimų teikti paraiškas skaičius</t>
  </si>
  <si>
    <t>Paaiškinimas, kaip nustatyta rodiklio L700 reikšmė</t>
  </si>
  <si>
    <t>Didžiausia paramos suma vietos projektui, Eur</t>
  </si>
  <si>
    <t xml:space="preserve">Paramos lyginamoji dalis, proc. </t>
  </si>
  <si>
    <t>Planuojama paramos suma priemonei, Eur</t>
  </si>
  <si>
    <t>Planuojama paremti projektų, skirtų inovacijoms vietos lygiu diegti (rodiklis L710)</t>
  </si>
  <si>
    <t>Remiami pelno projektai</t>
  </si>
  <si>
    <t>Remiami projektai, susiję su žinių perdavimu, įskaitant konsultacijas, mokymą ir keitimąsi žiniomis apie tvarią, ekonominę, socialinę, aplinką ir klimatą tausojančią veiklą (aktualu rodikliui L801)</t>
  </si>
  <si>
    <t>Remiami projektai, prisidedantys prie aplinkos tvarumo, klimato kaitos švelninimo bei prisitaikymo prie jos tikslų įgyvendinimo kaimo vietovėse (aktualu rodikliui L804)</t>
  </si>
  <si>
    <t>Remiami projektai, kurie kuria darbo vietas (aktualu rodikliui L805)</t>
  </si>
  <si>
    <t>Remiami kaimo verslų, įskaitant bioekonomiką, projektai (aktualu rodikliui L 806)</t>
  </si>
  <si>
    <t>Remiami projektai, susiję su sumanių kaimų strategijomis (aktualu rodikliui L807)</t>
  </si>
  <si>
    <t>Remiami projektai, gerinantys paslaugų prieinamumą ir infrastruktūrą (aktualu rodikliui L808)</t>
  </si>
  <si>
    <t>Remiami socialinės įtraukties projektai (aktualu rodikliui L809)</t>
  </si>
  <si>
    <t>Remiami projektai, susiję su atsinaujinančios energijos gamybos pajėgumais, įskaitant biologinę (aktualu rodikliui L803)</t>
  </si>
  <si>
    <t>7.4</t>
  </si>
  <si>
    <t>7.5</t>
  </si>
  <si>
    <t>7.6</t>
  </si>
  <si>
    <t>7.7</t>
  </si>
  <si>
    <t>7.8</t>
  </si>
  <si>
    <t>7.9</t>
  </si>
  <si>
    <t>7.10</t>
  </si>
  <si>
    <t>7.11</t>
  </si>
  <si>
    <t>7.12</t>
  </si>
  <si>
    <t>7.13</t>
  </si>
  <si>
    <t>7.14</t>
  </si>
  <si>
    <t>7.15</t>
  </si>
  <si>
    <t>7.16</t>
  </si>
  <si>
    <t>7.17</t>
  </si>
  <si>
    <t>7.18</t>
  </si>
  <si>
    <t>7.19</t>
  </si>
  <si>
    <t>7.20</t>
  </si>
  <si>
    <t>7.21</t>
  </si>
  <si>
    <t>7.22</t>
  </si>
  <si>
    <t>7.23</t>
  </si>
  <si>
    <t>Susijusių poreikių skaičius</t>
  </si>
  <si>
    <t>11.1</t>
  </si>
  <si>
    <t>11.2</t>
  </si>
  <si>
    <t>11.3</t>
  </si>
  <si>
    <t>11.4</t>
  </si>
  <si>
    <t>11.5</t>
  </si>
  <si>
    <t>11.6</t>
  </si>
  <si>
    <t>11.7</t>
  </si>
  <si>
    <t>11.8</t>
  </si>
  <si>
    <t>11.9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</si>
  <si>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</si>
  <si>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</si>
  <si>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</si>
  <si>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</si>
  <si>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</si>
  <si>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</si>
  <si>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</si>
  <si>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</si>
  <si>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</si>
  <si>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</si>
  <si>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</si>
  <si>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</si>
  <si>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</si>
  <si>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</si>
  <si>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</si>
  <si>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</si>
  <si>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</si>
  <si>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</si>
  <si>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</si>
  <si>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</si>
  <si>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</si>
  <si>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</si>
  <si>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</si>
  <si>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</si>
  <si>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</si>
  <si>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</si>
  <si>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</si>
  <si>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</si>
  <si>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</si>
  <si>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</si>
  <si>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</si>
  <si>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</si>
  <si>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</si>
  <si>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</si>
  <si>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</si>
  <si>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</si>
  <si>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</si>
  <si>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</si>
  <si>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</si>
  <si>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</si>
  <si>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</si>
  <si>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</si>
  <si>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</si>
  <si>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</si>
  <si>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</si>
  <si>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</si>
  <si>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</si>
  <si>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</si>
  <si>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</si>
  <si>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</si>
  <si>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</si>
  <si>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</si>
  <si>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</si>
  <si>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</si>
  <si>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</si>
  <si>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</si>
  <si>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</si>
  <si>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</si>
  <si>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</si>
  <si>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</si>
  <si>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</si>
  <si>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</si>
  <si>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</si>
  <si>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</si>
  <si>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</si>
  <si>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</si>
  <si>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</si>
  <si>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</si>
  <si>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12.1</t>
  </si>
  <si>
    <t>12.2</t>
  </si>
  <si>
    <t>12.3</t>
  </si>
  <si>
    <t>12.4</t>
  </si>
  <si>
    <t>12.5</t>
  </si>
  <si>
    <t>12.6</t>
  </si>
  <si>
    <t>12.7</t>
  </si>
  <si>
    <t>12.8</t>
  </si>
  <si>
    <t>12.9</t>
  </si>
  <si>
    <t>12.10</t>
  </si>
  <si>
    <t>12.11</t>
  </si>
  <si>
    <t>12.12</t>
  </si>
  <si>
    <t>12.13</t>
  </si>
  <si>
    <t>12.14</t>
  </si>
  <si>
    <t>12.15</t>
  </si>
  <si>
    <t>12.16</t>
  </si>
  <si>
    <t>12.17</t>
  </si>
  <si>
    <t>12.18</t>
  </si>
  <si>
    <t>12.19</t>
  </si>
  <si>
    <t>12.20</t>
  </si>
  <si>
    <t>Tinkamumo sąlygos pareiškėjams ir projektams</t>
  </si>
  <si>
    <t>Pokyčiai, kurių siekiama VVG teritorijoje (kiekybine išraiška)</t>
  </si>
  <si>
    <t>17.</t>
  </si>
  <si>
    <t>Pateikti pasirinkimų sąrašai</t>
  </si>
  <si>
    <t>Susijęs poreikis 1</t>
  </si>
  <si>
    <t>Susijęs poreikis 2</t>
  </si>
  <si>
    <t>Susijęs poreikis 3</t>
  </si>
  <si>
    <t>Pokyčio rodiklio pradinė reikšmė</t>
  </si>
  <si>
    <t>Pokyčio rodiklio pradinės reikšmės metai</t>
  </si>
  <si>
    <t>BŽŪP tikslų kodai</t>
  </si>
  <si>
    <t>17.7</t>
  </si>
  <si>
    <t>17.8</t>
  </si>
  <si>
    <t>17.9</t>
  </si>
  <si>
    <t>17.10</t>
  </si>
  <si>
    <t>15.11</t>
  </si>
  <si>
    <t>15.12</t>
  </si>
  <si>
    <t>15.13</t>
  </si>
  <si>
    <t>15.14</t>
  </si>
  <si>
    <t>15.15</t>
  </si>
  <si>
    <t>15.16</t>
  </si>
  <si>
    <t>15.17</t>
  </si>
  <si>
    <t>15.18</t>
  </si>
  <si>
    <t>15.19</t>
  </si>
  <si>
    <t>15.20</t>
  </si>
  <si>
    <t>VPS turinio elementas</t>
  </si>
  <si>
    <t>VPS priemonių pavadinimai, susiję poreikiai</t>
  </si>
  <si>
    <t>Įgyvendinant VPS planuojamų sukurti darbo vietų paskirstymas pagal amžių ir lytį</t>
  </si>
  <si>
    <t>18.</t>
  </si>
  <si>
    <t>18.1</t>
  </si>
  <si>
    <t>18.3</t>
  </si>
  <si>
    <t>18.4</t>
  </si>
  <si>
    <t>18.5</t>
  </si>
  <si>
    <t>18.6</t>
  </si>
  <si>
    <t>18.7</t>
  </si>
  <si>
    <t>18.8</t>
  </si>
  <si>
    <t>18.9</t>
  </si>
  <si>
    <t>18.10</t>
  </si>
  <si>
    <t>VPS priemonių rezultato rodiklių pagrindimas</t>
  </si>
  <si>
    <t>VPS išlaidos pagal išlaidų kategorijas ir priemonių rūšis</t>
  </si>
  <si>
    <t>Informacija apie VVG kolegialaus valdymo organo sudėtį</t>
  </si>
  <si>
    <t>Narių pasiskirstymas pagal sektorius:</t>
  </si>
  <si>
    <t>Narių skaičius</t>
  </si>
  <si>
    <t xml:space="preserve">Narių dalis, proc. </t>
  </si>
  <si>
    <t xml:space="preserve">Iš viso: </t>
  </si>
  <si>
    <t>Narių pasiskirstymas pagal lytį:</t>
  </si>
  <si>
    <t>Lytis</t>
  </si>
  <si>
    <t>Moterys</t>
  </si>
  <si>
    <t>Vyrai</t>
  </si>
  <si>
    <t>Narių pasiskirstymas pagal amžių:</t>
  </si>
  <si>
    <t>Amžiaus grupė</t>
  </si>
  <si>
    <t>Asmenys nuo 41 m.</t>
  </si>
  <si>
    <t>Kita</t>
  </si>
  <si>
    <t>Sektorius, atstovaujami interesai</t>
  </si>
  <si>
    <t>1.</t>
  </si>
  <si>
    <t>1.1</t>
  </si>
  <si>
    <t>1.2</t>
  </si>
  <si>
    <t>1.3</t>
  </si>
  <si>
    <t>1.4</t>
  </si>
  <si>
    <t>1.5</t>
  </si>
  <si>
    <t>1.6</t>
  </si>
  <si>
    <t>1.7</t>
  </si>
  <si>
    <t>1.8</t>
  </si>
  <si>
    <t>1.9</t>
  </si>
  <si>
    <t>1.9.1</t>
  </si>
  <si>
    <t>1.9.2</t>
  </si>
  <si>
    <t>1.9.3</t>
  </si>
  <si>
    <t>1.9.4</t>
  </si>
  <si>
    <t>1.9.5</t>
  </si>
  <si>
    <t>1.9.6</t>
  </si>
  <si>
    <t>1.9.7</t>
  </si>
  <si>
    <t>1.9.9</t>
  </si>
  <si>
    <t>1.10</t>
  </si>
  <si>
    <t>1.10.1</t>
  </si>
  <si>
    <t>1.10.2</t>
  </si>
  <si>
    <t>2.</t>
  </si>
  <si>
    <t>2.1</t>
  </si>
  <si>
    <t>2.2</t>
  </si>
  <si>
    <t>2.3</t>
  </si>
  <si>
    <t>2.4</t>
  </si>
  <si>
    <t>5.1.1</t>
  </si>
  <si>
    <t>5.1.2</t>
  </si>
  <si>
    <t>5.2.1</t>
  </si>
  <si>
    <t>5.2.2</t>
  </si>
  <si>
    <t>5.2.3</t>
  </si>
  <si>
    <t>5.2.4</t>
  </si>
  <si>
    <t>5.3.1</t>
  </si>
  <si>
    <t>5.3.2</t>
  </si>
  <si>
    <t>5.3.3</t>
  </si>
  <si>
    <t>5.3.4</t>
  </si>
  <si>
    <t>6.3</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</si>
  <si>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</si>
  <si>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</si>
  <si>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</si>
  <si>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</si>
  <si>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</si>
  <si>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</si>
  <si>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</si>
  <si>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</si>
  <si>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</si>
  <si>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</si>
  <si>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</si>
  <si>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</si>
  <si>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</si>
  <si>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</si>
  <si>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</si>
  <si>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</si>
  <si>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</si>
  <si>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</si>
  <si>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</si>
  <si>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</si>
  <si>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</si>
  <si>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</si>
  <si>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</si>
  <si>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</si>
  <si>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</si>
  <si>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</si>
  <si>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</si>
  <si>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</si>
  <si>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</si>
  <si>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</si>
  <si>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</si>
  <si>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</si>
  <si>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</si>
  <si>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</si>
  <si>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</si>
  <si>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</si>
  <si>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</si>
  <si>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</si>
  <si>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</si>
  <si>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</si>
  <si>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</si>
  <si>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</si>
  <si>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</si>
  <si>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</si>
  <si>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</si>
  <si>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</si>
  <si>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</si>
  <si>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</si>
  <si>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</si>
  <si>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</si>
  <si>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10.71</t>
  </si>
  <si>
    <t>10.72</t>
  </si>
  <si>
    <t>10.73</t>
  </si>
  <si>
    <t>10.74</t>
  </si>
  <si>
    <t>10.75</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</si>
  <si>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</si>
  <si>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</si>
  <si>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</si>
  <si>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</si>
  <si>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</si>
  <si>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</si>
  <si>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</si>
  <si>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</si>
  <si>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</si>
  <si>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</si>
  <si>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</si>
  <si>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</si>
  <si>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</si>
  <si>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</si>
  <si>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</si>
  <si>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</si>
  <si>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</si>
  <si>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</si>
  <si>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</si>
  <si>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</si>
  <si>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</si>
  <si>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</si>
  <si>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11.100</t>
  </si>
  <si>
    <t>11.101</t>
  </si>
  <si>
    <t>11.102</t>
  </si>
  <si>
    <t>11.103</t>
  </si>
  <si>
    <t>11.104</t>
  </si>
  <si>
    <t>11.105</t>
  </si>
  <si>
    <t>11.106</t>
  </si>
  <si>
    <t>11.107</t>
  </si>
  <si>
    <t>11.108</t>
  </si>
  <si>
    <t>11.109</t>
  </si>
  <si>
    <t>11.110</t>
  </si>
  <si>
    <t>11.111</t>
  </si>
  <si>
    <t>11.112</t>
  </si>
  <si>
    <t>11.113</t>
  </si>
  <si>
    <t>11.114</t>
  </si>
  <si>
    <t>11.115</t>
  </si>
  <si>
    <t>11.116</t>
  </si>
  <si>
    <t>11.117</t>
  </si>
  <si>
    <t>11.118</t>
  </si>
  <si>
    <t>11.119</t>
  </si>
  <si>
    <t>11.120</t>
  </si>
  <si>
    <t>11.121</t>
  </si>
  <si>
    <t>11.122</t>
  </si>
  <si>
    <t>11.123</t>
  </si>
  <si>
    <t>11.124</t>
  </si>
  <si>
    <t>11.125</t>
  </si>
  <si>
    <t>11.126</t>
  </si>
  <si>
    <t>11.127</t>
  </si>
  <si>
    <t>11.128</t>
  </si>
  <si>
    <t>11.129</t>
  </si>
  <si>
    <t>11.130</t>
  </si>
  <si>
    <t>11.131</t>
  </si>
  <si>
    <t>11.132</t>
  </si>
  <si>
    <t>11.133</t>
  </si>
  <si>
    <t>11.134</t>
  </si>
  <si>
    <t>11.135</t>
  </si>
  <si>
    <t>11.136</t>
  </si>
  <si>
    <t>11.137</t>
  </si>
  <si>
    <t>11.138</t>
  </si>
  <si>
    <t>11.139</t>
  </si>
  <si>
    <t>11.140</t>
  </si>
  <si>
    <t>11.141</t>
  </si>
  <si>
    <t>11.142</t>
  </si>
  <si>
    <t>11.143</t>
  </si>
  <si>
    <t>11.144</t>
  </si>
  <si>
    <t>11.145</t>
  </si>
  <si>
    <t>11.146</t>
  </si>
  <si>
    <t>11.147</t>
  </si>
  <si>
    <t>11.148</t>
  </si>
  <si>
    <t>11.149</t>
  </si>
  <si>
    <t>11.150</t>
  </si>
  <si>
    <t>11.151</t>
  </si>
  <si>
    <t>11.152</t>
  </si>
  <si>
    <t>11.153</t>
  </si>
  <si>
    <t>11.154</t>
  </si>
  <si>
    <t>11.155</t>
  </si>
  <si>
    <t>11.156</t>
  </si>
  <si>
    <t>11.157</t>
  </si>
  <si>
    <t>11.158</t>
  </si>
  <si>
    <t>11.159</t>
  </si>
  <si>
    <t>11.160</t>
  </si>
  <si>
    <t>11.161</t>
  </si>
  <si>
    <t>11.162</t>
  </si>
  <si>
    <t>11.163</t>
  </si>
  <si>
    <t>11.164</t>
  </si>
  <si>
    <t>11.165</t>
  </si>
  <si>
    <t>11.166</t>
  </si>
  <si>
    <t>11.167</t>
  </si>
  <si>
    <t>11.168</t>
  </si>
  <si>
    <t>11.169</t>
  </si>
  <si>
    <t>11.170</t>
  </si>
  <si>
    <t>11.171</t>
  </si>
  <si>
    <t>11.172</t>
  </si>
  <si>
    <t>11.173</t>
  </si>
  <si>
    <t>11.174</t>
  </si>
  <si>
    <t>11.175</t>
  </si>
  <si>
    <t>11.176</t>
  </si>
  <si>
    <t>11.177</t>
  </si>
  <si>
    <t>11.178</t>
  </si>
  <si>
    <t>11.179</t>
  </si>
  <si>
    <t>11.180</t>
  </si>
  <si>
    <t>11.181</t>
  </si>
  <si>
    <t>11.182</t>
  </si>
  <si>
    <t>11.183</t>
  </si>
  <si>
    <t>11.184</t>
  </si>
  <si>
    <t>11.185</t>
  </si>
  <si>
    <t>11.186</t>
  </si>
  <si>
    <t>11.187</t>
  </si>
  <si>
    <t>11.188</t>
  </si>
  <si>
    <t>11.189</t>
  </si>
  <si>
    <t>11.190</t>
  </si>
  <si>
    <t>11.191</t>
  </si>
  <si>
    <t>11.192</t>
  </si>
  <si>
    <t>11.193</t>
  </si>
  <si>
    <t>11.194</t>
  </si>
  <si>
    <t>11.195</t>
  </si>
  <si>
    <t>11.196</t>
  </si>
  <si>
    <t>11.197</t>
  </si>
  <si>
    <t>11.198</t>
  </si>
  <si>
    <t>11.199</t>
  </si>
  <si>
    <t>11.200</t>
  </si>
  <si>
    <t>11.201</t>
  </si>
  <si>
    <t>11.202</t>
  </si>
  <si>
    <t>11.203</t>
  </si>
  <si>
    <t>11.204</t>
  </si>
  <si>
    <t>11.205</t>
  </si>
  <si>
    <t>11.206</t>
  </si>
  <si>
    <t>11.207</t>
  </si>
  <si>
    <t>11.208</t>
  </si>
  <si>
    <t>11.209</t>
  </si>
  <si>
    <t>11.210</t>
  </si>
  <si>
    <t>11.211</t>
  </si>
  <si>
    <t>11.212</t>
  </si>
  <si>
    <t>11.213</t>
  </si>
  <si>
    <t>11.214</t>
  </si>
  <si>
    <t>11.215</t>
  </si>
  <si>
    <t>11.216</t>
  </si>
  <si>
    <t>11.217</t>
  </si>
  <si>
    <t>11.218</t>
  </si>
  <si>
    <t>11.219</t>
  </si>
  <si>
    <t>11.220</t>
  </si>
  <si>
    <t>11.221</t>
  </si>
  <si>
    <t>11.222</t>
  </si>
  <si>
    <t>11.223</t>
  </si>
  <si>
    <t>11.224</t>
  </si>
  <si>
    <t>11.225</t>
  </si>
  <si>
    <t>11.226</t>
  </si>
  <si>
    <t>11.227</t>
  </si>
  <si>
    <t>11.228</t>
  </si>
  <si>
    <t>11.229</t>
  </si>
  <si>
    <t>11.230</t>
  </si>
  <si>
    <t>11.231</t>
  </si>
  <si>
    <t>11.232</t>
  </si>
  <si>
    <t>11.233</t>
  </si>
  <si>
    <t>11.234</t>
  </si>
  <si>
    <t>11.235</t>
  </si>
  <si>
    <t>11.236</t>
  </si>
  <si>
    <t>11.237</t>
  </si>
  <si>
    <t>11.238</t>
  </si>
  <si>
    <t>11.239</t>
  </si>
  <si>
    <t>11.240</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</si>
  <si>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</si>
  <si>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</si>
  <si>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</si>
  <si>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</si>
  <si>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</si>
  <si>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</si>
  <si>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</si>
  <si>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</si>
  <si>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</si>
  <si>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</si>
  <si>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</si>
  <si>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</si>
  <si>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</si>
  <si>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</si>
  <si>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</si>
  <si>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</si>
  <si>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</si>
  <si>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</si>
  <si>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</si>
  <si>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</si>
  <si>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</si>
  <si>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</si>
  <si>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</si>
  <si>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</si>
  <si>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</si>
  <si>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</si>
  <si>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14.40</t>
  </si>
  <si>
    <t>14.41</t>
  </si>
  <si>
    <t>14.42</t>
  </si>
  <si>
    <t>14.43</t>
  </si>
  <si>
    <t>14.44</t>
  </si>
  <si>
    <t>14.45</t>
  </si>
  <si>
    <t>14.46</t>
  </si>
  <si>
    <t>14.47</t>
  </si>
  <si>
    <t>14.48</t>
  </si>
  <si>
    <t>14.49</t>
  </si>
  <si>
    <t>14.50</t>
  </si>
  <si>
    <t>14.51</t>
  </si>
  <si>
    <t>14.52</t>
  </si>
  <si>
    <t>14.53</t>
  </si>
  <si>
    <t>14.54</t>
  </si>
  <si>
    <t>14.55</t>
  </si>
  <si>
    <t>14.56</t>
  </si>
  <si>
    <t>14.57</t>
  </si>
  <si>
    <t>14.58</t>
  </si>
  <si>
    <t>14.59</t>
  </si>
  <si>
    <t>14.60</t>
  </si>
  <si>
    <t>14.61</t>
  </si>
  <si>
    <t>14.62</t>
  </si>
  <si>
    <t>14.63</t>
  </si>
  <si>
    <t>14.64</t>
  </si>
  <si>
    <t>14.65</t>
  </si>
  <si>
    <t>14.66</t>
  </si>
  <si>
    <t>14.67</t>
  </si>
  <si>
    <t>14.68</t>
  </si>
  <si>
    <t>14.69</t>
  </si>
  <si>
    <t>14.70</t>
  </si>
  <si>
    <t>14.71</t>
  </si>
  <si>
    <t>14.72</t>
  </si>
  <si>
    <t>14.73</t>
  </si>
  <si>
    <t>14.74</t>
  </si>
  <si>
    <t>14.75</t>
  </si>
  <si>
    <t>14.76</t>
  </si>
  <si>
    <t>14.77</t>
  </si>
  <si>
    <t>14.78</t>
  </si>
  <si>
    <t>14.79</t>
  </si>
  <si>
    <t>14.80</t>
  </si>
  <si>
    <t>14.81</t>
  </si>
  <si>
    <t>14.82</t>
  </si>
  <si>
    <t>14.83</t>
  </si>
  <si>
    <t>14.84</t>
  </si>
  <si>
    <t>14.85</t>
  </si>
  <si>
    <t>14.86</t>
  </si>
  <si>
    <t>14.87</t>
  </si>
  <si>
    <t>14.88</t>
  </si>
  <si>
    <t>14.89</t>
  </si>
  <si>
    <t>14.90</t>
  </si>
  <si>
    <t>14.91</t>
  </si>
  <si>
    <t>14.92</t>
  </si>
  <si>
    <t>14.93</t>
  </si>
  <si>
    <t>14.94</t>
  </si>
  <si>
    <t>14.95</t>
  </si>
  <si>
    <t>14.96</t>
  </si>
  <si>
    <t>14.97</t>
  </si>
  <si>
    <t>14.98</t>
  </si>
  <si>
    <t>14.99</t>
  </si>
  <si>
    <t>14.100</t>
  </si>
  <si>
    <t>14.101</t>
  </si>
  <si>
    <t>14.102</t>
  </si>
  <si>
    <t>14.103</t>
  </si>
  <si>
    <t>14.104</t>
  </si>
  <si>
    <t>14.105</t>
  </si>
  <si>
    <t>14.106</t>
  </si>
  <si>
    <t>14.107</t>
  </si>
  <si>
    <t>14.108</t>
  </si>
  <si>
    <t>14.109</t>
  </si>
  <si>
    <t>14.110</t>
  </si>
  <si>
    <t>14.111</t>
  </si>
  <si>
    <t>14.112</t>
  </si>
  <si>
    <t>14.113</t>
  </si>
  <si>
    <t>14.114</t>
  </si>
  <si>
    <t>14.115</t>
  </si>
  <si>
    <t>14.116</t>
  </si>
  <si>
    <t>14.117</t>
  </si>
  <si>
    <t>14.118</t>
  </si>
  <si>
    <t>14.119</t>
  </si>
  <si>
    <t>14.120</t>
  </si>
  <si>
    <t>14.121</t>
  </si>
  <si>
    <t>14.122</t>
  </si>
  <si>
    <t>14.123</t>
  </si>
  <si>
    <t>14.124</t>
  </si>
  <si>
    <t>14.125</t>
  </si>
  <si>
    <t>14.126</t>
  </si>
  <si>
    <t>14.127</t>
  </si>
  <si>
    <t>14.128</t>
  </si>
  <si>
    <t>14.129</t>
  </si>
  <si>
    <t>14.130</t>
  </si>
  <si>
    <t>14.131</t>
  </si>
  <si>
    <t>14.132</t>
  </si>
  <si>
    <t>14.133</t>
  </si>
  <si>
    <t>14.134</t>
  </si>
  <si>
    <t>14.135</t>
  </si>
  <si>
    <t>14.136</t>
  </si>
  <si>
    <t>14.137</t>
  </si>
  <si>
    <t>14.138</t>
  </si>
  <si>
    <t>14.139</t>
  </si>
  <si>
    <t>14.140</t>
  </si>
  <si>
    <t>14.141</t>
  </si>
  <si>
    <t>14.142</t>
  </si>
  <si>
    <t>14.143</t>
  </si>
  <si>
    <t>14.144</t>
  </si>
  <si>
    <t>14.145</t>
  </si>
  <si>
    <t>14.146</t>
  </si>
  <si>
    <t>14.147</t>
  </si>
  <si>
    <t>14.148</t>
  </si>
  <si>
    <t>14.149</t>
  </si>
  <si>
    <t>14.150</t>
  </si>
  <si>
    <t>14.151</t>
  </si>
  <si>
    <t>14.152</t>
  </si>
  <si>
    <t>14.153</t>
  </si>
  <si>
    <t>14.154</t>
  </si>
  <si>
    <t>14.155</t>
  </si>
  <si>
    <t>14.156</t>
  </si>
  <si>
    <t>14.157</t>
  </si>
  <si>
    <t>14.158</t>
  </si>
  <si>
    <t>14.159</t>
  </si>
  <si>
    <t>14.160</t>
  </si>
  <si>
    <t>18.11</t>
  </si>
  <si>
    <t>18.12</t>
  </si>
  <si>
    <t>18.13</t>
  </si>
  <si>
    <t>18.14</t>
  </si>
  <si>
    <t>18.15</t>
  </si>
  <si>
    <t>18.16</t>
  </si>
  <si>
    <t>18.17</t>
  </si>
  <si>
    <t>Pasirinkite</t>
  </si>
  <si>
    <t>Viešojo administravimo (valdžios) sektorius</t>
  </si>
  <si>
    <t>Verslo sektorius (privatūs ekonominiai interesai)</t>
  </si>
  <si>
    <t>Pilietinės visuomenės sektorius (socialiniai interesai)</t>
  </si>
  <si>
    <t>Asmenys iki 29 m. (imtinai)</t>
  </si>
  <si>
    <t>Asmenys nuo 30 iki 40 m. (imtinai)</t>
  </si>
  <si>
    <t>18.18</t>
  </si>
  <si>
    <t>Klaidų tikrinimas</t>
  </si>
  <si>
    <t>11.241</t>
  </si>
  <si>
    <t>C dalis. Paramos dydžiai:</t>
  </si>
  <si>
    <t>D dalis. Priemonės indėlis į ES ir nacionalinių horizontaliųjų principų įgyvendinimą:</t>
  </si>
  <si>
    <t>E dalis. Priemonės rezultato rodikliai:</t>
  </si>
  <si>
    <t>F dalis. Pagal priemonę remiamų projektų pobūdis:</t>
  </si>
  <si>
    <t>Adreso eilutė</t>
  </si>
  <si>
    <t>pildo VVG (pasirinkimas iš sąrašo)</t>
  </si>
  <si>
    <t>užsipildo automatiškai, užrakinta</t>
  </si>
  <si>
    <t>užpildyta, užrakinta</t>
  </si>
  <si>
    <t>Trumpa instrukcija</t>
  </si>
  <si>
    <t>Nurodomos priemonių ir tikslų sąsajos (taip, ne - iš sąrašo)</t>
  </si>
  <si>
    <t>Nurodomos priemonių ir poreikių sąsajos (taip, ne - iš sąrašo)</t>
  </si>
  <si>
    <t>VVG užpildo du baltus langelius.</t>
  </si>
  <si>
    <t>Vienas iš dviejų lapų, kuriuose reikia pateikti daugiau informacijos (laisvo teksto).</t>
  </si>
  <si>
    <t>18.19</t>
  </si>
  <si>
    <t>18.20</t>
  </si>
  <si>
    <t>VVG kolegialaus valdymo organo narių skaičius, iš viso</t>
  </si>
  <si>
    <t>Turinys (pavadinimai)</t>
  </si>
  <si>
    <t>Netaikoma</t>
  </si>
  <si>
    <t>ES bendrieji rezultato rodikliai:</t>
  </si>
  <si>
    <t>Nacionaliniai bendrieji rezultato rodikliai:</t>
  </si>
  <si>
    <t>ES bendrieji produkto rodikliai:</t>
  </si>
  <si>
    <t>L700</t>
  </si>
  <si>
    <t>L710</t>
  </si>
  <si>
    <t>Vietos lygiu įgyvendintų projektų, skirtų vietos lygmens inovacijoms, skaičius</t>
  </si>
  <si>
    <t>E</t>
  </si>
  <si>
    <t>D</t>
  </si>
  <si>
    <t>Vietos lygiu įgyvendintų projektų skaičius (apima vietos ir bendradarbiavimo projektus)</t>
  </si>
  <si>
    <t>Nacionaliniai bendrieji produkto rodikliai:</t>
  </si>
  <si>
    <t>VVG teritorijos seniūnijų, kuriose įgyvendinami vietos projektai, skaičius (PLANUOJAMAS)</t>
  </si>
  <si>
    <t>VVG teritorijos kaimo gyvenamųjų vietovių, kurių gyventojams sudarytos palankesnės sąlygos naudotis paslaugomis ir infrastruktūra, skaičius (PLANUOJAMAS)</t>
  </si>
  <si>
    <t>VVG teritorijos seniūnijų skaičius, iš viso</t>
  </si>
  <si>
    <t>VVG teritorijos seniūnijų, kuriose įgyvendinami vietos projektai, dalis, proc.</t>
  </si>
  <si>
    <t>VVG teritorijos kaimo gyvenamųjų vietovių skaičius, iš viso</t>
  </si>
  <si>
    <t>VVG teritorijos kaimo gyvenamųjų vietovių, kurių gyventojams sudarytos palankesnės sąlygos naudotis paslaugomis ir infrastruktūra, dalis, proc.</t>
  </si>
  <si>
    <t>P</t>
  </si>
  <si>
    <t>R</t>
  </si>
  <si>
    <t>VPS rodiklių tipai</t>
  </si>
  <si>
    <t>VPS produkto ir rezultato rodikliai (VPS lygiu)</t>
  </si>
  <si>
    <t>N-R.37.1</t>
  </si>
  <si>
    <t>N-R.37.2</t>
  </si>
  <si>
    <t>N-R.37.3</t>
  </si>
  <si>
    <t>N-R.37.4</t>
  </si>
  <si>
    <t>N-R.37.5</t>
  </si>
  <si>
    <t>N-R.37.6</t>
  </si>
  <si>
    <t>N-P.1</t>
  </si>
  <si>
    <t>N-P.2</t>
  </si>
  <si>
    <t>N-P.3</t>
  </si>
  <si>
    <t>N-P.4</t>
  </si>
  <si>
    <t>N-P.5</t>
  </si>
  <si>
    <t>N-P.6</t>
  </si>
  <si>
    <t>C.1</t>
  </si>
  <si>
    <t>C.2</t>
  </si>
  <si>
    <t>D.1</t>
  </si>
  <si>
    <t>D.2</t>
  </si>
  <si>
    <t>6.4</t>
  </si>
  <si>
    <t>6.5</t>
  </si>
  <si>
    <t>6.6</t>
  </si>
  <si>
    <t>6.7</t>
  </si>
  <si>
    <t>6.8</t>
  </si>
  <si>
    <t>6.9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</si>
  <si>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</si>
  <si>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</si>
  <si>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</si>
  <si>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</si>
  <si>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</si>
  <si>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</si>
  <si>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</si>
  <si>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</si>
  <si>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</si>
  <si>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</si>
  <si>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</si>
  <si>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</si>
  <si>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</si>
  <si>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</si>
  <si>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</si>
  <si>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</si>
  <si>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</si>
  <si>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</si>
  <si>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</si>
  <si>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</si>
  <si>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</si>
  <si>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</si>
  <si>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</si>
  <si>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</si>
  <si>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</si>
  <si>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</si>
  <si>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</si>
  <si>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</si>
  <si>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</si>
  <si>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Poreikis siejasi su rezultato rodikliu R.39 (kaimo verslai; pilnas rodiklio pavadinimas 6 lape)</t>
  </si>
  <si>
    <t>Poreikis siejasi su rezultato rodikliu R.41 (paslaugos ir infrastruktūra; pilnas rodiklio pavadinimas 6 lape)</t>
  </si>
  <si>
    <t>Poreikis siejasi su rezultato rodikliu R.42 (socialinė įtrauktis; pilnas rodiklio pavadinimas 6 lape)</t>
  </si>
  <si>
    <t>17.11</t>
  </si>
  <si>
    <t>B</t>
  </si>
  <si>
    <t>3.5</t>
  </si>
  <si>
    <t>3.6</t>
  </si>
  <si>
    <t>3.7</t>
  </si>
  <si>
    <t>3.8</t>
  </si>
  <si>
    <t>3.9</t>
  </si>
  <si>
    <t>3.10</t>
  </si>
  <si>
    <t>3.11</t>
  </si>
  <si>
    <t>3.12</t>
  </si>
  <si>
    <t>3.13</t>
  </si>
  <si>
    <t>3.14</t>
  </si>
  <si>
    <t>3.15</t>
  </si>
  <si>
    <t>3.16</t>
  </si>
  <si>
    <t>3.17</t>
  </si>
  <si>
    <t>3.18</t>
  </si>
  <si>
    <t>3.19</t>
  </si>
  <si>
    <t>3.20</t>
  </si>
  <si>
    <t>2.1.1</t>
  </si>
  <si>
    <t>2.1.2</t>
  </si>
  <si>
    <t>2.1.3</t>
  </si>
  <si>
    <t>2.1.4</t>
  </si>
  <si>
    <t>2.1.5</t>
  </si>
  <si>
    <t>2.1.6</t>
  </si>
  <si>
    <t>2.1.7</t>
  </si>
  <si>
    <t>2.1.8</t>
  </si>
  <si>
    <t>2.1.9</t>
  </si>
  <si>
    <t>2.1.10</t>
  </si>
  <si>
    <t>2.2.1</t>
  </si>
  <si>
    <t>2.2.2</t>
  </si>
  <si>
    <t>2.2.3</t>
  </si>
  <si>
    <t>2.2.4</t>
  </si>
  <si>
    <t>2.2.5</t>
  </si>
  <si>
    <t>2.2.6</t>
  </si>
  <si>
    <t>2.2.7</t>
  </si>
  <si>
    <t>2.2.8</t>
  </si>
  <si>
    <t>2.2.9</t>
  </si>
  <si>
    <t>2.2.10</t>
  </si>
  <si>
    <t>2.3.1</t>
  </si>
  <si>
    <t>2.3.2</t>
  </si>
  <si>
    <t>2.3.3</t>
  </si>
  <si>
    <t>2.3.4</t>
  </si>
  <si>
    <t>2.3.5</t>
  </si>
  <si>
    <t>2.3.6</t>
  </si>
  <si>
    <t>2.3.7</t>
  </si>
  <si>
    <t>2.3.8</t>
  </si>
  <si>
    <t>2.3.9</t>
  </si>
  <si>
    <t>2.3.10</t>
  </si>
  <si>
    <t>2.4.1</t>
  </si>
  <si>
    <t>2.4.2</t>
  </si>
  <si>
    <t>2.4.3</t>
  </si>
  <si>
    <t>2.4.4</t>
  </si>
  <si>
    <t>2.4.5</t>
  </si>
  <si>
    <t>2.4.6</t>
  </si>
  <si>
    <t>2.4.7</t>
  </si>
  <si>
    <t>2.4.8</t>
  </si>
  <si>
    <t>2.4.9</t>
  </si>
  <si>
    <t>2.4.10</t>
  </si>
  <si>
    <t>Kompleksinis tikslas</t>
  </si>
  <si>
    <t>8 konkretus tikslas (h punktas)</t>
  </si>
  <si>
    <t>4 konkretus tikslas (d punktas)</t>
  </si>
  <si>
    <t>5 konkretus tikslas (e punktas)</t>
  </si>
  <si>
    <t>6 konkretus tikslas (f punktas)</t>
  </si>
  <si>
    <t>9 konkretus tikslas (i punktas)</t>
  </si>
  <si>
    <t>1 konkretus tikslas (a punktas)</t>
  </si>
  <si>
    <t>2 konkretus tikslas (b punktas)</t>
  </si>
  <si>
    <t>3 konkretus tikslas (c punktas)</t>
  </si>
  <si>
    <t>7 konkretus tikslas (g punktas)</t>
  </si>
  <si>
    <t>Ar priemonė prisideda prie 4 konkretaus BŽŪP tikslo? (tikslas nurodytas 5 lape)</t>
  </si>
  <si>
    <t>Ar priemonė prisideda prie 5 konkretaus BŽŪP tikslo? (tikslas nurodytas 5 lape)</t>
  </si>
  <si>
    <t>Ar priemonė prisideda prie 6 konkretaus BŽŪP tikslo? (tikslas nurodytas 5 lape)</t>
  </si>
  <si>
    <t>Ar priemonė prisideda prie 9 konkretaus BŽŪP tikslo? (tikslas nurodytas 5 lape)</t>
  </si>
  <si>
    <t>Rodklio tipas (R - rezultato, P - produkto)</t>
  </si>
  <si>
    <t>Suma (patikrinimui)</t>
  </si>
  <si>
    <t>VVG:</t>
  </si>
  <si>
    <t>Planuojama rodiklio reikšmė</t>
  </si>
  <si>
    <t>LEADER-20VVG-01</t>
  </si>
  <si>
    <t>LEADER-20VVG-02</t>
  </si>
  <si>
    <t>LEADER-20VVG-03</t>
  </si>
  <si>
    <t>LEADER-20VVG-04</t>
  </si>
  <si>
    <t>LEADER-20VVG-05</t>
  </si>
  <si>
    <t>LEADER-20VVG-06</t>
  </si>
  <si>
    <t>LEADER-20VVG-07</t>
  </si>
  <si>
    <t>LEADER-20VVG-08</t>
  </si>
  <si>
    <t>LEADER-20VVG-09</t>
  </si>
  <si>
    <t>01</t>
  </si>
  <si>
    <t>02</t>
  </si>
  <si>
    <t>03</t>
  </si>
  <si>
    <t>04</t>
  </si>
  <si>
    <t>05</t>
  </si>
  <si>
    <t>06</t>
  </si>
  <si>
    <t>07</t>
  </si>
  <si>
    <t>08</t>
  </si>
  <si>
    <t>09</t>
  </si>
  <si>
    <t>Metai</t>
  </si>
  <si>
    <t>Kvietimų suma, Eur</t>
  </si>
  <si>
    <t>15.21</t>
  </si>
  <si>
    <t>Pastaba:</t>
  </si>
  <si>
    <t>Planuojama išlaidų suma, iš viso, Eur</t>
  </si>
  <si>
    <t>Užsipildo automatiškai (naudojamas 2 lape pateiktas poreikių sąrašas).</t>
  </si>
  <si>
    <t>Užsipildo automatiškai (naudojama 9 lape pateikta informacija apie VPS priemonių ir VVG teritorijos poreikių sąsajas)</t>
  </si>
  <si>
    <t>Pagal šiame stulpelyje pateiktas instrukcijas užpildykite stulpelius nuo 2 iki 21 (vienas stulpelis skirtas vienam poreikiui pagrįsti). Užpildykite tiek stulpelių, kiek poreikių nurodėte 3 lape).</t>
  </si>
  <si>
    <t>Susijusį nacionalinį poreikį pasirinkite iš sąrašo. Jei sąsajų nėra, pasirinkite "Netaikoma".</t>
  </si>
  <si>
    <t>Ar poreikis siejasi su rezultato rodikliu R.3 (skaitmeninės technologijos; pilnas rodiklio pavadinimas 6 lape)?</t>
  </si>
  <si>
    <t>Ar poreikis siejasi su rezultato rodikliu R.37 (darbo vietos; pilnas rodiklio pavadinimas 6 lape)?</t>
  </si>
  <si>
    <t>Laisvas tekstas (ne daugiau kaip 500 simbolių). Kokios VVG teritorijos silpnybės arba išorinės grėsmės rodo egzistuojant problemą (jei poreikis siejamas su esamų problemų sprendimu ar pasiruošimu išorinėms grėsmėms)? Kokios yra problemos priežastys? Šis punktas pildomas, jei nepildomas 4.2 punktas.</t>
  </si>
  <si>
    <t>Laisvas tekstas (ne daugiau kaip 500 simbolių). Kokie VVG teritorijos situacijos analizės rodikliai susiję su poreikiu? Kokios jų reikšmės? Rodiklių reikšmės nurodomos siekiant kiekybiškai pagrįsti poreikio dydį, problemos mastą ar intervencijos poreikį.</t>
  </si>
  <si>
    <t>Laisvas tekstas (ne daugiau kaip 500 simbolių). Ar poreikis susijęs su aukštesnio lygio strategijų įgyvendinimu (savivaldybės, regiono, nacionalinių, ES)? Jei taip, nurodykite aktualias strategijas ir pagrįskite, kodėl joms įgyvendinti nuspęsta naudoti VPS lėšas?</t>
  </si>
  <si>
    <t>Laisvas tekstas (ne daugiau kaip 300 simbolių). Ar formuluojant poreikį atsižvelgta į VVG teritorijos gyventojų nuomonę? Jei taip, pagrįskite.</t>
  </si>
  <si>
    <t>Susijusį nacionalinį poreikį pasirinkite iš sąrašo. Jei sąsajų nėra, pasirinkite "Netaikoma". Vienam VVG teritorijos poreikiui nurodoma nuo 0 iki 3 nacionalinių poreikių. Jei susijusių nacionalinių poreikių yra mažiau nei 3, likusiose eilutėse pasirinkite "Netaikoma".</t>
  </si>
  <si>
    <t>Laisvas tekstas (ne daugiau kaip 500 simbolių). Kokios VVG teritorijos stiprybės arba išorinės galimybės rodo egzistuojantį potencialą (jei poreikis siejamas su egzistuojančio potencialo ar galimybių išnaudojimu)? Ko trūksta, kad būtų galima išnaudoti egzistuojantį potencialą? 4.2 ir 4.3 punktai pildomi pasirinktinai, atsižvelgiant į tai, ar poreikis labiau siejasi su potencialo išnaudojimu (pildomas 4.2 punktas), ar su problemų sprendimu, pasirengimu grėsmėms (pildomas 4.3 punktas). Šis punktas pildomas, jei nepildomas 4.3 punktas.</t>
  </si>
  <si>
    <t>ES bendrųjų rezultato rodiklių reikšmės (A dalis) nurodomos automatiškai užpildžius 11 lapą.</t>
  </si>
  <si>
    <t>ES bendrųjų produkto rodiklių reikšmės (B dalis) nurodomos automatiškai užpildžius 10 lapą.</t>
  </si>
  <si>
    <t>Nacionalinių bendrųjų rezultato rodiklių reikšmės (C dalis) nurodomos automatiškai užpildžius 13 lapą. Šių rodiklių siekiama VVG pasirinkimu (rodikliai nėra privalomi).</t>
  </si>
  <si>
    <t>Nacionalinių bendrųjų produkto rodiklių reikšmės (D dalis) nurodomos apskaičiuojamos užpildžius 1 lapą ir atitinkamus baltus langelius šiame lape.</t>
  </si>
  <si>
    <t>6.21 punkte VVG nurodo, kiek VVG teritorijos seniūnijų apims vietos projektai. Visas seniūnijų skaičius (6.22 punktas) nurodomas automatiškai, kai užpildomas 1 lapas. Ši informacija siejasi su 10 lape pateikto VPS priemonių aprašymo 10.32 ir 10.33 punktais. Realiai pasiekta rodiklio reikšmė (6.23 punktas) vertinama tik VPS įgyvendinimo pabaigoje, centralizuotai apibendrinus duomenis apie visų vietos projektų įgyvendinimo vietą (seniūniją). Šie duomenys turi būti renkami VVG ir NMA nuo vietos projektų įgyvendinimo pradžios. Jei vietos projektas įgyvendinamas keliose seniūnijose, turi būti surinkti duomenys apie visas vietos projekto įgyvendinimo seniūnijas.</t>
  </si>
  <si>
    <t>6.25 punkte VVG nurodo, kiek VVG teritorijos gyvenamųjų vietovių apims vietos projektai. Visas gyvenamųjų vietovių skaičius (6.26 punktas) nurodomas automatiškai, kai užpildomas 1 lapas. Realiai pasiekta rodiklio reikšmė (6.27 punktas) vertinama tik VPS įgyvendinimo pabaigoje, centralizuotai apibendrinus duomenis apie visų vietos projektų įgyvendinimo vietą (gyvenamąją vietovę). Šie duomenys turi būti renkami VVG ir NMA nuo vietos projektų įgyvendinimo pradžios. Jei vietos projektas įgyvendinamas keliose gyvenamosiose vietovėse, turi būti surinkti duomenys apie visas vietos projekto įgyvendinimo gyvenamąsias vietoves.</t>
  </si>
  <si>
    <t>Priemonės numeris (kodui)</t>
  </si>
  <si>
    <t>(slėpti)</t>
  </si>
  <si>
    <t>Rekomenduojamas VPS priemonės pavadinimo ilgis - ne daugiau kaip 70 simbolių (t. y., kad tilptų į vieną eilutę atitinkamame stulpelyje). Maksimalus leidžiamas VPS priemonės pavadinimo ilgis - ne daugiau kaip 100 simbolių.</t>
  </si>
  <si>
    <t>2 ir 3 stulpeliai užpildomi automatiškai naudojant 7 lape pateiktą informaciją.</t>
  </si>
  <si>
    <t>Užsipildo automatiškai, kai yra užpildytas 7 lapas.</t>
  </si>
  <si>
    <t>Užsipildo automatiškai, kai yra užpildytas 9 lapas.</t>
  </si>
  <si>
    <t>Užsipildo automatiškai, kai yra užpildytas 8 lapas.</t>
  </si>
  <si>
    <t>Užsipildo automatiškai, kai yra užpildytas 15 lapas.</t>
  </si>
  <si>
    <t>Pasirinkite taip arba ne. Pasirinkus "Taip" reikia užpildyti atitinkamą 11 lapo lentelę (nurodyti planuojamas rodiklio reikšmes).</t>
  </si>
  <si>
    <t>Nurodykite tik sveiką skaičių be tarpų. Maksimali reikšmė - 200. Šiame punkte pateikti duomenys naudojami 6 ir 7 lapuose.</t>
  </si>
  <si>
    <t>Klaidų tikrinimas (veikia tik pilnai užpildžius 10 lapo 10.27 punktą - paskirsčius visas paramos lėšas VPS priemonėms)</t>
  </si>
  <si>
    <t>4 stulpelis užsipildo automatiškai, užpildžius 5-24 stulpelius.</t>
  </si>
  <si>
    <t>5-24 stulpeliai pildomi po tai, kai užpildomas 3 lapas (parengiamas poreikių sąrašas). Jei SSGG teiginys susijęs su poreikiu, pasirinkite "Taip". Iš anksto nurodyta reikšmė "Ne".</t>
  </si>
  <si>
    <t>3 stulpelis: Situacijos analizės rodikliai numeruojami VPS I dalyje (Word) atliekant situacijos analizę, pavyzdžiui, 1 rodiklis, 2 rodiklis ir t.t.</t>
  </si>
  <si>
    <t>Užpildykite 2 stulpelį: nurodykite bendrą VVG kolegialaus valdymo organo narių skaičių ir pateikite duomenis apie narių pasiskirstymą pagal sektorius, lytį ir amžių.</t>
  </si>
  <si>
    <t xml:space="preserve">Įsitikinkite, kad eilutė "Iš viso" kiekvienoje lentelėje sutampa su bendru VVG kolegialaus valdymo organo narių skaičiumi (t. y. klaidų tikrinimo stulpelyje nėra klaidos pranešimo). </t>
  </si>
  <si>
    <t>(teikiant VPS)</t>
  </si>
  <si>
    <t>17.12</t>
  </si>
  <si>
    <t xml:space="preserve">Užpildykite baltus langelius 17.9 ir 17.10 punktuose. Šių langelių reikšmių suma turi būti 100. </t>
  </si>
  <si>
    <t xml:space="preserve">Metinės vietos projektų įgyvendinimo išlaidos (17.3 punktas) yra VVG Projektų atrankos komiteto (PAK) patvirtintų vietos projektų paramos suma, t. y. kiekvienais metais planuojamų atrinkti vietos projektų paramos suma (ši informacija susijusi su 15 lape pateiktu kvietimų grafiku). n metų I-III ketvirčių kvietimų sumos įrašomos į n metų langelį (darant prielaidą, kad šie vietos projektai bus atrinkti ir patvirtinti iki n metų pabaigos), o n metų IV ketvirčio kvietimų suma įskaičiuojama į n+1 metų stulpelį, nes daroma prielaida, kad vietos projektai nebus atrinkti ir patvirtinti n metais. </t>
  </si>
  <si>
    <t>Planuojama paramos suma, Eur</t>
  </si>
  <si>
    <t xml:space="preserve">Kiekvienoje išlaidų kategorijoje nurodoma planuojama paramos suma iš viso per VPS įgyvendinimo laikotarpį. </t>
  </si>
  <si>
    <t xml:space="preserve">Pilki langeliai 4 ir 5 stulpeliuose užsipildo automatiškai, pilnai užpildžius 7 ir 10 lapus. 7 lape kiekvienai VPS priemonei nurodoma priemonės rūšis, 10 lape kiekvienai VPS priemonei nurodoma planuojama paramos suma.  </t>
  </si>
  <si>
    <t>Įsitikinkite, kad klaidų tikrinimo stulpelyje nėra klaidų, t. y. vietos projektų įgyvendinimo išlaidos sudaro 80 proc. visų išlaidų, o VPS administravimo išlaidos (kartu su VVG bendradarbiavimo projektų išlaidomis) - 20 proc. visų išlaidų.</t>
  </si>
  <si>
    <t>15.22</t>
  </si>
  <si>
    <t>Planuojamą kvietimo paramos sumą aktualiame langelyje galite nurodyti dviem būdais: 1) kaip skaičių arba 2) kaip formulę (3 stulpelyje nurodytą priemonės paramos sumą dauginant iš procentų, kurie turi būti išreikšti vieneto dalimis, t. y. 1=100 proc., 0,5=50 proc. ir t. t.). Pavyzdžiui: G9 langelyje pateikta formulė =D9*0,25 reiškia, kad 2024 m. I ketvirtį planuojama paskelbti kvietimą, kurio paramos suma bus 25 proc. priemonės biudžeto. Rekomenduojame naudoti formules.</t>
  </si>
  <si>
    <t>4 ir 5 stulpeliai užpildomi automatiškai naudojant šio lapo 6-29 stulpeliuose pateiktą informaciją.</t>
  </si>
  <si>
    <t xml:space="preserve">Užpildykite baltus langelius 6-29 stulpeliuose, t. y. 3 stulpelyje nurodytą planuojamą paramos sumą paskirstykite į tiek dalių, kiek planuojate kvietimų pagal konkrečią VPS priemonę. Planuojamą kvietimo paramos sumą įrašykite į tą langelį, kuris atitinka planuojamą kvietimo paskelbimo datą (metų ketvirčių tikslumu). </t>
  </si>
  <si>
    <t>Skaičius įveskite be tarpų ir kitų simbolių. Galimi dešimtainiai skaičiai (centai skiriami kableliu). Maksimali kvietimo suma - 1 000 000 Eur.</t>
  </si>
  <si>
    <t>Užpildykite geltonus ir baltus langelius 3-6 stulpeliuose.</t>
  </si>
  <si>
    <t xml:space="preserve">3 stulpelis, pilkas langelis: VPS priemonių pavadinimai nurodomi automatiškai, kai yra pilnai užpildytas 7 lapas. </t>
  </si>
  <si>
    <t>3 stulpelis, pilkas langelis: Su konkrečia VPS priemone susijusių VVG teritorijos poreikių skaičius nurodomas automatiškai, kai yra pilnai užpildytas 9 lapas (nurodytos VPS priemonių ir VVG teritorijos poreikių sąsajos).</t>
  </si>
  <si>
    <t>3 stulpelis, geltoni langeliai: Pasirinkite iš sąrašo su konkrečia VPS priemone susijusius VVG teritorijos poreikius (iki 3 poreikių kiekvienai VPS priemonei). Svarbu pasirinkti tiek ir tuos poreikius, kurie 9 lape buvo susieti su konkrečia VPS priemone.</t>
  </si>
  <si>
    <t>Pokyčio rodiklio siekiama reikšmė 2029 m.</t>
  </si>
  <si>
    <t>NB! Pokyčių rodikliai turi būti susiję su VVG teritorijos situacijos analizės rodikliais, ypač rodikliais, kurie naudojami VVG teritorijos poreikiams pagrįsti (4 lape pateikto poreikių pagrindimo 4.4 punktas).</t>
  </si>
  <si>
    <t>Pildymo instrukcija (18 lapas)</t>
  </si>
  <si>
    <t>Pildymo instrukcija (17 lapas)</t>
  </si>
  <si>
    <t>Pildymo instrukcija (16 lapas)</t>
  </si>
  <si>
    <t>Pildymo instrukcija (14 lapas)</t>
  </si>
  <si>
    <t>Pildymo instrukcija (15 lapas)</t>
  </si>
  <si>
    <t>4-6 stulpeliai, pilkas laukas: Pokytis, kurio siekiama konkrečia VPS priemone įkeliamas automatiškai, kai yra pilnai užpildytas 10 lapo 10.12 punktas. Šiam pokyčiui kiekybiškai išreikšti pasirenkami pokyčių rodikliai, nurodomos jų pradinės ir siekiamos reikšmės. Kiekvienai VPS priemonei pateikiamas vienas pokyčio aprašymas (10 lapo 10.12 punktas). Kiekvienam pokyčiui nurodomas bent vienas kiekybinis pokyčio rodiklis (14 lapas).</t>
  </si>
  <si>
    <t>Pildymo instrukcija (13 lapas)</t>
  </si>
  <si>
    <t>Pildant baltus langelius nurodomas tik skaičius. Skaičiai įvedami be tarpų ir kitų simbolių. Galimi dešimtainiai skaičiai (centai skiriami kableliu). Maksimali reikšmė - 100 darbo vietų.</t>
  </si>
  <si>
    <t>Jei "Taip" nurodyta 13.5 punkte, pildomi 13.11-13.13 punktai. Šių trijų eilučių suma turi sutapti su 13.3 punkte nurodytu bendru darbo vietų skaičiumi.</t>
  </si>
  <si>
    <t>Jei "Taip" nurodyta 13.4 punkte, pildomi 13.7-13.9 punktai. Šių trijų eilučių suma turi sutapti su 13.3 punkte nurodytu bendru darbo vietų skaičiumi.</t>
  </si>
  <si>
    <t>Pildymo instrukcija (12 lapas)</t>
  </si>
  <si>
    <t>2 stulpelis užpildomas automatiškai (naudojami 7 lape pateikti VPS priemonių pavadinimai)</t>
  </si>
  <si>
    <t>Pagrindimo ilgis ribojamas (leidžiama ne daugiau kaip 300 simbolių).</t>
  </si>
  <si>
    <t>12.21</t>
  </si>
  <si>
    <t>12.22</t>
  </si>
  <si>
    <t>Kiekybinio tikslo pagrindimas</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</si>
  <si>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</si>
  <si>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</si>
  <si>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</si>
  <si>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</si>
  <si>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</si>
  <si>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</si>
  <si>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</si>
  <si>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</si>
  <si>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</si>
  <si>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</si>
  <si>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</si>
  <si>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</si>
  <si>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</si>
  <si>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</si>
  <si>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</si>
  <si>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</si>
  <si>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</si>
  <si>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</si>
  <si>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</si>
  <si>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</si>
  <si>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</si>
  <si>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</si>
  <si>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</si>
  <si>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</si>
  <si>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</si>
  <si>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</si>
  <si>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</si>
  <si>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</si>
  <si>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</si>
  <si>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</si>
  <si>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</si>
  <si>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</si>
  <si>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</si>
  <si>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</si>
  <si>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</si>
  <si>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</si>
  <si>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</si>
  <si>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</si>
  <si>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</si>
  <si>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</si>
  <si>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</si>
  <si>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</si>
  <si>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12.65</t>
  </si>
  <si>
    <t>12.66</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</si>
  <si>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</si>
  <si>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</si>
  <si>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</si>
  <si>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</si>
  <si>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</si>
  <si>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</si>
  <si>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</si>
  <si>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</si>
  <si>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</si>
  <si>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</si>
  <si>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</si>
  <si>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</si>
  <si>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</si>
  <si>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</si>
  <si>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</si>
  <si>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</si>
  <si>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</si>
  <si>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</si>
  <si>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</si>
  <si>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</si>
  <si>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</si>
  <si>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</si>
  <si>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12.89</t>
  </si>
  <si>
    <t>12.90</t>
  </si>
  <si>
    <t>12.91</t>
  </si>
  <si>
    <t>12.92</t>
  </si>
  <si>
    <t>12.93</t>
  </si>
  <si>
    <t>12.94</t>
  </si>
  <si>
    <t>12.95</t>
  </si>
  <si>
    <t>12.96</t>
  </si>
  <si>
    <t>12.97</t>
  </si>
  <si>
    <t>12.98</t>
  </si>
  <si>
    <t>12.99</t>
  </si>
  <si>
    <t>12.100</t>
  </si>
  <si>
    <t>12.101</t>
  </si>
  <si>
    <t>12.102</t>
  </si>
  <si>
    <t>12.103</t>
  </si>
  <si>
    <t>12.104</t>
  </si>
  <si>
    <t>12.105</t>
  </si>
  <si>
    <t xml:space="preserve">3 stulpelis užpildomas automatiškai (naudojamos 11 lape pateiktos siekiamos rodiklių reikšmės). R.3 rodiklio reikšmės perkeliamos iš 11 lapo 1 lentelės, R.37 rodiklio reikšmės perkeliamos iš 11 lapo 2 lentelės, R.39 rodiklio reikšmės perkeliamos iš 11 lapo 3 lentelės, R.41 rodiklio reikšmės perkeliamos iš 11 lapo 4 lentelės, R.42 rodiklio reikšmės perkeliamos iš 11 lapo 5 lentelės. </t>
  </si>
  <si>
    <t>Pagrindimo ilgis</t>
  </si>
  <si>
    <r>
      <t xml:space="preserve">Pagrindime prašome nurodyti, kaip nustatyti rodiklio siekiama reikšmė VPS priemonės lygiu. Pagrindimo pavyzdys (rodiklis R.3, siekiama reikšmė - 10 ūkių): </t>
    </r>
    <r>
      <rPr>
        <i/>
        <sz val="11"/>
        <rFont val="Calibri"/>
        <family val="2"/>
        <scheme val="minor"/>
      </rPr>
      <t>Pagal priemonę planuojama paremti 10 projektų. Vieną projektą įgyvendins vienas ūkis. Skaitmeninių ūkininkavimo technologijų diegimas yra privalomas visuose pagal priemonę finansuojamuose vietos projektuose, todėl 10 projektų reiškia 10 ūkių.</t>
    </r>
  </si>
  <si>
    <t xml:space="preserve">Šiame lape prašome pateikti informaciją apie tai, kaip apskaičiavote pasirinktų ES bendrųjų rezultato rodiklių (R.3, R.37, R.39, R.41 ir R.42) siekiamas reikšmes kiekvienos VPS priemonės lygiu. </t>
  </si>
  <si>
    <t xml:space="preserve">Prašome užpildyti baltus langelius 4 stulpelyje (tiek langelių, kiek yra VPS priemonių, kurioms taikomas atitinkamas rodiklis). Pavyzdžiui, jei R.3 rodiklis taikomas vienai VPS priemonei, tai reikia užpildyti vieną langelį. </t>
  </si>
  <si>
    <t>Įsitikinkite, kad klaidų tikrinimo stulpelyje nėra klaidų, t. y. pagrindimai pateikti visiems rodikliams, kurių reikšmė 3 stulpelyje yra didesnė už 0.</t>
  </si>
  <si>
    <t>Pildymo instrukcija (11 lapas)</t>
  </si>
  <si>
    <t>Prašome užpildyti tik tas lenteles, kurios skirtos Jūsų pasirinktiems rodikliams. Pavyzdžiui, jei VPS prisidės prie 3 ES bendrųjų rezultato rodiklių (R.37, R.39 ir R.42), o VPS rodiklių nenusimatėte, reikia užpildyti tris lenteles (2 lentelę, 3 lentelę ir 5 lentelę).</t>
  </si>
  <si>
    <t>ES bendriesiems rezultato rodikliams skirtos lentelės yra mėlynos, o VPS rodikliams skirtos lentelės yra žalios.</t>
  </si>
  <si>
    <t>Ar rodiklis taikomas VPS priemonei?</t>
  </si>
  <si>
    <t>Visos lentelės yra vienodos, išskyrus 2 lentelę, kurioje yra dvi papildomos eilutės (11.21 ir 11.22 punktai).</t>
  </si>
  <si>
    <t xml:space="preserve">Iš pradžių prašome užpildyti 3-22 stulpelius visų lentelių eilutėje "Kiekybinis tikslas iki 2029 m.". Pildomi tie eilutės langeliai, virš kurių esančioje eilutėje "Ar rodiklis taikomas VPS priemonei?" nurodyta "Taip". </t>
  </si>
  <si>
    <t>Ar aktualus darbo vietų paskirstymas pagal lytį?</t>
  </si>
  <si>
    <t>Ar aktualus darbo vietų paskirstymas pagal amžių?</t>
  </si>
  <si>
    <t>Užpildžius 3-22 stulpelius visose konkrečiai VPS aktualiose lentelėse, prašome pereiti prie 2 stulpelio pildymo. Šiame stulpelyje reikia nurodyti metines kiekvienos rodiklio reikšmes. Jos nurodomos visai VPS, o ne atskiroms priemonėms. Pavyzdžiui, jei planuojama sukurti 20 darbo vietų (5 darbo vietas pagal 1 priemonę ir 15 darbo vietų pagal 2 priemonę), 2 stulpelyje reikia nurodyti, kada šios darbo vietos turėtų būti sukurtos (pavyzdžiui, 10 darbo vietų 2025 m. ir 10 darbo vietų 2026 m.). 2030 ir 2031 m. langeliai nepildomi.</t>
  </si>
  <si>
    <t>Skaičių įvedimo taisyklės:</t>
  </si>
  <si>
    <t>2 stulpelis, 2 lentelė: Galima įvesti ir dešimtainius skaičius. Didžiausias galimas skaičius yra 1000.</t>
  </si>
  <si>
    <t xml:space="preserve">Pabaigoje įsitikinkite, kad kiekvienos lentelės klaidų tikrinimo eilutėje nėra klaidų, t. y. eilutėje "Kiekybinis tikslas iki 2029 m." nurodyta reikšmė ir 2024-2029 m. rodiklio reikšmių suma eilutėje "Iš viso" sutampa. </t>
  </si>
  <si>
    <t>3-22 stulpeliai, 2 lentelė: Galima įvesti ir dešimtainius skaičius (pavyzdžiui, 5,5). Didžiausias galimas skaičius - 100.</t>
  </si>
  <si>
    <t>3-22 stulpeliai, 4-15 lentelės: Galima įvesti tik sveikus skaičius. Didžiausias galimas skaičius - 100 000.</t>
  </si>
  <si>
    <t>2 stulpelis, 1 lentelė ir 3-15 lentelės: Galima įvesti tik sveikus skaičius. Didžiausias galimas skaičius - 100 000.</t>
  </si>
  <si>
    <t>3-22 stulpeliai, 1 ir 3 lentelės: Galima įvesti tik sveikus skaičius. Didžiausias galimas skaičius - 50.</t>
  </si>
  <si>
    <t>Šiame lape prašome nurodyti ES bendrųjų rezultato rodiklių ir VPS rodiklių siekiamas reikšmes kiekvienos VPS priemonės lygiu. Šis lapas pildomas tik pilnai užpildžius 10 lapo 10.48-10.64 punktus (juose nurodoma, kurie rodikliai taikomi kiekvienai VPS priemonei).</t>
  </si>
  <si>
    <t>Pildant 2 lentelės 3-22 stulpelius papildomai reikia užpildyti eilutes "Ar aktualus darbo vietų paskirstymas pagal lytį?" ir "Ar aktualus darbo vietų paskirstymas pagal amžių?" (pasirinkti iš sąrašo reikšmę "Taip" arba "Ne"). Reikšmė "Taip" reiškia, kad pagal konkrečią VPS priemonę taikomas reikalavimas darbo vietas kurti tam tikro amžiaus arba lyties asmenims. NB! Šiose eilutėse pateikta informacija apie taikomą darbo vietų paskirstymą pagal amžių ar lytį turi sutapti su VPS priemonių aprašymo 10.41-10.46 punktuose pateikta informacija. Pasirinkus "Taip" būtina užpildyti atitinkamai VPS priemonei skirtą stulpelį 13 lape.</t>
  </si>
  <si>
    <t>VVG kodas (4 didžiosios raidės)</t>
  </si>
  <si>
    <t>Pildymo instrukcija (2 lapas)</t>
  </si>
  <si>
    <t xml:space="preserve">1.1 punkte nurodykite pilną VVG pavadinimą, 1.2 punkte - VVG kodą (4 didžiosios raidės). </t>
  </si>
  <si>
    <t>Užpildykite baltus langelius 1.1-1.4 bei 1.10.1-1.10.2 punktuose. Geltoname langelyje 1.5 punkte pasirinkite "Taip", jei VPS yra teminė.</t>
  </si>
  <si>
    <t>Pildymo instrukcija (1 lapas)</t>
  </si>
  <si>
    <t>3 stulpelis: Kitas informacijos šaltinis galimybėms ir grėsmėms pagrįsti numeruojami VPS I dalyje (Word) atliekant situacijos analizę, pavyzdžiui, 1 informacijos šaltinis, 2 informacijos šaltinis ir t.t.). Tai gali būti eksperto nuomonė, aukštesnio lygio strateginis dokumentas, mokslinis tyrimas, VVG teritorijos gyventojų nuomonė (pasiektas konsensusas tam tikru klausimu) ar pan. Situacijos analizėje turi būti nurodyta konkrečiai, kokio eksperto nuomonė, koks strateginis dokumentas ir pan.</t>
  </si>
  <si>
    <t>2 ir 3 stulpeliai užpildomi atlikus VVG teritorijos situacijos analizę (parengtus VPS I dalies 2 skyrių). Rekomenduojame SSGG teiginius formuluoti taip, kad visas teiginys tilptų į 1-2 eilutes. Maksimalus SSGG teiginio ilgis yra 100 simbolių.</t>
  </si>
  <si>
    <t>Pildymo instrukcija (3 lapas)</t>
  </si>
  <si>
    <t>Jei VPS įgyvendinimo metu iškyla poreikis įtraukti naujas VPS priemones, pakeitimai atliekami šiame lape (įrašoma nauja priemonė ir atitinkamai užpildomi 8-15 lapai).</t>
  </si>
  <si>
    <t>Pildymo instrukcija (7 lapas)</t>
  </si>
  <si>
    <t>Jei VPS įgyvendinimo metu iškyla poreikis įtraukti naujus poreikius, pakeitimai atliekami šiame lape (įrašomas naujas poreikis ir atitinkamai užpildomi 2, 4 ir 9 lapai bei patikslinama 13 lape pateikta informacija.</t>
  </si>
  <si>
    <t>Šiame lape pateikiamas VVG teritorijos poreikių sąrašas. Ši informacija naudojama 2 lape, 4 lape ir 9 lape.</t>
  </si>
  <si>
    <t>Rekomenduojamas poreikio ilgis - ne daugiau kaip 70 simbolių (t. y., kad tilptų į vieną eilutę). Maksimalus leidžiamas ilgis - ne daugiau kaip 150 simbolių.</t>
  </si>
  <si>
    <t>Pildymo instrukcija (4 lapas)</t>
  </si>
  <si>
    <t>Pildymo instrukcija (5 lapas):</t>
  </si>
  <si>
    <t>Užpildykite 3 stulpelį. Prie kiekvieno BŽŪP tikslo nurodykite, ar jis bus įgyvendinamas VVG teritorijoje (pasirinkite "Taip", jei bus įgyvendinamas).</t>
  </si>
  <si>
    <r>
      <t xml:space="preserve">4-6 ir 9 tikslai gali būti pasirenkami įgyvendinti </t>
    </r>
    <r>
      <rPr>
        <b/>
        <sz val="11"/>
        <color theme="1"/>
        <rFont val="Calibri"/>
        <family val="2"/>
        <scheme val="minor"/>
      </rPr>
      <t xml:space="preserve">horizontaliai </t>
    </r>
    <r>
      <rPr>
        <sz val="11"/>
        <color theme="1"/>
        <rFont val="Calibri"/>
        <family val="2"/>
        <charset val="186"/>
        <scheme val="minor"/>
      </rPr>
      <t xml:space="preserve">(t. y. prie 8 tikslo arba kompleksinio tikslo prisidedančiose VPS priemonėse papildomai taikant reikalavimus, kurie užtikrintų vietos projektų indėlį į 4, 5, 6 arba 9 tikslo įgyvendinimą). Tokiu atveju suteikiami papildomi atrankos balai. Šiuos tikslus taip pat galima įgyvendinti </t>
    </r>
    <r>
      <rPr>
        <b/>
        <sz val="11"/>
        <color theme="1"/>
        <rFont val="Calibri"/>
        <family val="2"/>
        <scheme val="minor"/>
      </rPr>
      <t>vertikaliai</t>
    </r>
    <r>
      <rPr>
        <sz val="11"/>
        <color theme="1"/>
        <rFont val="Calibri"/>
        <family val="2"/>
        <charset val="186"/>
        <scheme val="minor"/>
      </rPr>
      <t xml:space="preserve">, t. y. numatyti atskiras VPS priemones, kurioms šie tikslai yra pagrindiniai. Pavyzdžiui, galima numatyti vieną priemonę 4 tikslo ir vieną priemonę 9 tikslo įgyvendinimui, tačiau papildomi balai VPS atrankos metu suteikiami tik data, kai visos VPS priemonės prisideda prie atitinkamų tikslų. VPS galima derinti abu šių tikslų įgyvendinimo būdus, t. y. daliai VPS priemonių šiuos tikslus numatyti kaip pagrindinius (vertikalius), o daliai - kaip papildomus (horizontalius). </t>
    </r>
  </si>
  <si>
    <t>Pildymo instrukcija (6 lapas)</t>
  </si>
  <si>
    <t>VPS turi prisidėti prie 8 konkretaus tikslo įgyvendinimo ir kompleksinio tikslo įgyvendinimo (jei pasirenkama siekti rodiklio R.3). VPS turi būti numatyta priemonių, kurioms šie BŽŪP tikslai yra pagrindiniai (pagrindinis BŽŪP tikslas kiekvienai VPS priemonei nurodomas priemonės aprašymo 10.5 punkte).</t>
  </si>
  <si>
    <t xml:space="preserve">4 stulpelis užpildomas automatiškai, kai yra užpildytas 8 lapas. </t>
  </si>
  <si>
    <t>Pildymo instrukcija (8 lapas)</t>
  </si>
  <si>
    <t>Pildymo instrukcija (9 lapas)</t>
  </si>
  <si>
    <t>Visuose langeliuose iš anksto nurodyta reikšmė "Ne".</t>
  </si>
  <si>
    <t>Įsitikinkite, kad klaidų tikrinimo stulpelyje nėra klaidų, t. y. 3 stulpelio reikšmė ne daugiau kaip 3.</t>
  </si>
  <si>
    <t>4-23 stulpeliuose pasirinkite "Taip", jei atitinkama VPS priemonė prisideda prie VVG teritorijos poreikio patenkinimo. Viena priemonė gali prisidėti prie 1-3 poreikių tenkinimo. Aprašant pokyčius, kurių siekiama atitinkama VPS priemone (10 lapo 10.12 punkte ir 13 lape), turi būti naudojami su atitinkamu poreikiu susiję pokyčių rodikliai. Su poreikiu susiję rodikliai nurodomi 4 lapo 4.4 punkte, tie patys rodikliai gali būti naudojami 13 lape kaip kiekybiniai pokyčių rodikliai.</t>
  </si>
  <si>
    <t>Įsitikinkite, kad klaidų tikrinimo stulpelyje (24 stulpelis) nėra klaidų, t. y. 3 stulpelio reikšmė ne daugiau kaip 3.</t>
  </si>
  <si>
    <t>SO9. Gerinti Sąjungos žemės ūkio atsaką į visuomenės poreikius, susijusius su maistu ir sveikata, mažinti maisto atliekų kiekį, gerinti gyvūnų gerovę ir kovoti su atsparumu antimikrobinėms medžiagoms</t>
  </si>
  <si>
    <t>* Pilna 9 konkretaus tikslo formuluotė yra tokia: Gerinti Sąjungos žemės ūkio atsaką į visuomenės poreikius, susijusius su maistu ir sveikata, įskaitant aukštos kokybės, saugų ir maistingą maistą, pagamintą tvariu būdu, mažinti maisto atliekų kiekį, gerinti gyvūnų gerovę ir kovoti su atsparumu antimikrobinėms medžiagoms.</t>
  </si>
  <si>
    <t>Priemonių, kurioms tikslas yra pagrindinis, skaičius</t>
  </si>
  <si>
    <t>5 stulpelis užpildomas automatiškai, kai yra užpildytas 10 lapas (10.5 punktas).</t>
  </si>
  <si>
    <t>Priemonių, kurios tikslą įgyvendina horizontaliai, skaičius</t>
  </si>
  <si>
    <t>6 stulpelis užpildomas automatiškai, kai yra užpildytas 10 lapas (10.6-10.9 punktai).</t>
  </si>
  <si>
    <t>Iš viso įgyvendina BŽŪP tikslų</t>
  </si>
  <si>
    <t>Pastabos ŽŪM</t>
  </si>
  <si>
    <t>7 lape paslėptas L stulpelis (naudoja formulė F stulpelyje).</t>
  </si>
  <si>
    <t>11 lape paslėptas Y stulpelis (naudoja formulė D-W stulpeliuose).</t>
  </si>
  <si>
    <t>VVG pildo stulpelius nuo 2 iki 21 (tiek stulpelių, kiek planuoja priemonių). Priemonės aprašymą sudaro 6 dalys (žymimos raidėmis nuo A iki F) ir 75 eilutės, iš kurių 13 - nepildomos, 5 - užsipildo automatiškai, 35 eilučių reikšmės pasirenkamos iš sąrašo (iš jų 32 eilutėse sąrašas yra taip/ne tipo), 3 eilutėse nurodomi tik skaičiai (paramos suma priemonei ir planuojamų paremti projektų skaičius), o 19 eilučių įvedamas laisvas tekstas (iš jų 11 eilučių privaloma užpildyti, o 8 pildomos pasirinktinai).</t>
  </si>
  <si>
    <t>Lapas užrakintas, nepildomas. Lape pateiktą informaciją tikslinti gali tik formos rengėjai.</t>
  </si>
  <si>
    <t>Rodiklis</t>
  </si>
  <si>
    <t>Užsipildo automatiškai</t>
  </si>
  <si>
    <t>Pasirinkite iš sąrašo. Jei priemonė įgyvendina kelis BŽŪP tikslus (jie nurodomi 8 lape), šioje eilutėje reikia pasirinkti vieną (pagrindinį). Priemonės sąsaja su kitais pasirinktais BŽŪP tikslais atskleidžiama pildant priemonės aprašymo 10.6-10.9 punktus (juose nurodoma, prie kurių BŽŪP tikslų priemonė prisidės horizontaliai) ir E ir F dalis (juose nurodomi visi rodikliai, prie kurių prisidės VPS priemonė). VPS rodikliai gali būti susiję su BŽŪP 1-3 ir 7 tikslais.</t>
  </si>
  <si>
    <t>Pasirinkite iš sąrašo. Galimi 3 variantai: 1) "Taip, privalomai" (kai reikalavimas bus taikomas visiems priemonės projektams, pavyzdžiui, kaip tinkamumo sąlyga); 2) "Taip, pasirinktinai" (kai pareiškėjai turės galimybę pasirinkti, ar atsižvelgti į reikalavimą, arba reikalavimas bus taikomas tik daliai kvietimų ar vietos projektų, pavyzdžiui, suteikiant papildomus atrankos balus); 3) "Ne" (kai reikalavimas neaktualus arba netaikomas).</t>
  </si>
  <si>
    <t>Pasirinkite taip arba ne.</t>
  </si>
  <si>
    <t>Pasirinkite taip arba ne. Šie projektai prisideda prie BŽŪP 3 konkretaus tikslo. Jei pagal VPS priemonę finansuojami tokie projektai, priemonė galėtų siekti VVG pasirinktų produkto ir (arba) rezultato rodiklių, susijusių su BŽŪP 3 konkrečiu tikslu (galima rinktis SP reglamento 1 priede nurodytus rodiklius).</t>
  </si>
  <si>
    <t>Pasirinkite taip arba ne.  Šie projektai prisideda prie BŽŪP 4 konkretaus tikslo. Jei pagal VPS priemonę finansuojami tokie projektai, priemonė galėtų siekti VVG pasirinktų produkto ir (arba) rezultato rodiklių, susijusių su BŽŪP 4 konkrečiu tikslu (galima rinktis SP reglamento 1 priede nurodytus rodiklius).</t>
  </si>
  <si>
    <t>Pasirinkite taip arba ne. Šie projektai prisideda prie BŽŪP 4 konkretaus tikslo. Jei pagal VPS priemonę finansuojami tokie projektai, priemonė galėtų siekti VVG pasirinktų produkto ir (arba) rezultato rodiklių, susijusių su BŽŪP 4 konkrečiu tikslu (galima rinktis SP reglamento 1 priede nurodytus rodiklius).</t>
  </si>
  <si>
    <t>Pasirinkite taip arba ne. Šie projektai prisideda prie BŽŪP 8 konkretaus tikslo. Jei pagal VPS priemonę finansuojami tokie projektai, priemonė turėtų siekti rodiklio R.37.</t>
  </si>
  <si>
    <t>Pasirinkite taip arba ne. Šie projektai prisideda prie BŽŪP 8 konkretaus tikslo. Jei pagal VPS priemonę finansuojami tokie projektai, priemonė turėtų siekti rodiklio R.39.</t>
  </si>
  <si>
    <t>Pasirinkite taip arba ne. Šie projektai prisideda prie BŽŪP 8 konkretaus tikslo. Jei pagal VPS priemonę finansuojami tokie projektai, priemonė galėtų siekti rodiklio R.38 (žr. SP reglamento 1 priedą).</t>
  </si>
  <si>
    <t>Pasirinkite taip arba ne. Šie projektai prisideda prie BŽŪP 8 konkretaus tikslo. Jei pagal VPS priemonę finansuojami tokie projektai, priemonė turėtų siekti rodiklio R.41.</t>
  </si>
  <si>
    <t>Pasirinkite taip arba ne. Šie projektai prisideda prie BŽŪP 8 konkretaus tikslo. Jei pagal VPS priemonę finansuojami tokie projektai, priemonė turėtų siekti rodiklio R.42.</t>
  </si>
  <si>
    <t>Pasirinkite taip arba ne. Jei šis tikslas yra pagrindinis priemonės tikslas, kurį nurodėte 10.5 punkte, šioje eilutėje galima rinktis "Ne".</t>
  </si>
  <si>
    <t>Nurodykite tik skaičių (sumą) be tarpų. Galimi dešimtainiai skaičiai (centai atskiriami kabeliu). Maksimali suma - 2 000 000. Šiame punkte pateikti duomenys naudojami 7 lape, o iš jo - ir kituose lapuose (15, 16, 17).</t>
  </si>
  <si>
    <t>Laisvas tekstas (ne daugiau kaip 1000 simbolių). Nurodykite priemonės tikslą ir kaip priemonė siejasi su 10.5 punkte nurodytu pagrindiniu BŽŪP tikslu. Jei priemonė įgyvendina 8 konkretų tikslą, paaiškinkite, su kokiais šio tikslo siekiais (ekonominis augimas, darbo vietų kūrimas, vietos plėtra, socialinė įtrauktis, lyčių lygybė, bioekonomika, tvari miškininkystė) ir rezultato rodikliais siejasi priemonė. Aprašykite problemą, iliustruojant kiekybiniais duomenimis ir rodikliais. Pagrįskite intervencijos logiką (kokios problemos priežastys, ar priemonė padės pašalinti problemos priežastis ir pan.). Jei VPS teminė, nurodykite, kaip priemonė siejasi su pasirinkta VPS tema.</t>
  </si>
  <si>
    <t>Laisvas tekstas (ne daugiau kaip 500 simbolių). Aprašykite pokytį, kurio siekiama šia VPS priemone. Nurodykite, kokiu mastu priemonė prisidės problemos sprendimo, VVG teritorijos poreikių patenkinimo (VVG teritorijos poreikiai, kuriuos siekiama patenkinti konkrečia VPS priemone, nurodyti 9 lape). Teiginius iliustruokite kiekybiniais duomenimis ir rodikliais.</t>
  </si>
  <si>
    <t>Laisvas tekstas (ne daugiau kaip 500 simbolių). Pildoma, jei 10.6 punkte nurodyta "Taip". Nurodykite, kokie vietos projektams taikomi reikalavimai užtikrins, kad pagal priemonę finansuojami projektai prisidėtų prie 4 konkretaus tikslo įgyvendinimo, kokių su 4-uoju tikslu susijusių pokyčių ir (arba) rodiklių siekiama įgyvendinant šią VPS priemonę. Jei 10.6 punkte nurodėte "Ne", šioje eilutėje įrašykite "Netaikoma".</t>
  </si>
  <si>
    <t>Laisvas tekstas (ne daugiau kaip 500 simbolių). Pildoma, jei 10.7 punkte nurodyta "Taip". Nurodykite, kokie vietos projektams taikomi reikalavimai užtikrins, kad pagal priemonę finansuojami projektai prisidėtų prie 5 konkretaus tikslo įgyvendinimo, kokių su 5-uoju tikslu susijusių pokyčių ir (arba) rodiklių siekiama įgyvendinant šią VPS priemonę. Jei 10.7 punkte nurodėte "Ne", šioje eilutėje įrašykite "Netaikoma".</t>
  </si>
  <si>
    <t>Laisvas tekstas (ne daugiau kaip 300 simbolių). Nurodykite, kokie vietos projektams taikomi reikalavimai užtikrins, kad projektai prisidėtų prie partnerystės principo įgyvendinimo.</t>
  </si>
  <si>
    <t>Laisvas tekstas (ne daugiau kaip 300 simbolių). Jei 10.32 punkte pasirinkote "Taip", nurodykite, kokiu būdu užtikrinsite, kad pagal priemonę finansuojami projektai apimtų visas VVG teritorijos seniūnijas, kokie situacijos analizėje pateikti duomenys rodo, kad yra poreikis ar potencialas projektus įgyvendinti visose VVG teritorijos seniūnijose. Jei pasirinkote "Ne", paaiškinkite, kodėl neaktualu pagal šią priemonę finansuojamus projektus įgyvendinti visose VVG teritorijos seniūnijose.</t>
  </si>
  <si>
    <t>Laisvas tekstas (ne daugiau kaip 500 simbolių). Pildoma, jei 10.8 punkte nurodyta "Taip". Nurodykite, kokie vietos projektams taikomi reikalavimai užtikrins, kad pagal priemonę finansuojami projektai prisidėtų prie 6 konkretaus tikslo įgyvendinimo, kokių su 6-uoju tikslu susijusių pokyčių ir (arba) rodiklių siekiama įgyvendinant šią VPS priemonę. Jei 10.8 punkte nurodėte "Ne", šioje eilutėje įrašykite "Netaikoma".</t>
  </si>
  <si>
    <t>Laisvas tekstas (ne daugiau kaip 500 simbolių). Pildoma, jei 10.9 punkte nurodyta "Taip". Nurodykite, kokie vietos projektams taikomi reikalavimai užtikrins, kad pagal priemonę finansuojami projektai prisidėtų prie 9 konkretaus tikslo įgyvendinimo, kokių su 9-uoju tikslu susijusių pokyčių ir (arba) rodiklių siekiama įgyvendinant šią VPS priemonę. Jei 10.9 punkte nurodėte "Ne", šioje eilutėje įrašykite "Netaikoma".</t>
  </si>
  <si>
    <t>EILUTĖ NEPILDOMA.</t>
  </si>
  <si>
    <t>Pasirinkimo pagrindimas (jei taip, kaip bus užtikrinta)</t>
  </si>
  <si>
    <t>Rekomenduojama puslapio padėtis spausdinant lapo turinį</t>
  </si>
  <si>
    <t>stačiai</t>
  </si>
  <si>
    <t>gulsčiai</t>
  </si>
  <si>
    <t>nespausdinama</t>
  </si>
  <si>
    <t>Puslapių skaičius pagal paruoštą maketą</t>
  </si>
  <si>
    <t>4 (jei poreikių ne daugiau kaip 12) arba 6</t>
  </si>
  <si>
    <t>Ar aktualu fiksuoti eilutę ir stulpelį lapo pradžioje</t>
  </si>
  <si>
    <t>ne</t>
  </si>
  <si>
    <t>taip</t>
  </si>
  <si>
    <t>Spausdinimui skirta 11 lapo versija.</t>
  </si>
  <si>
    <t>VVG užpildo 9 langelius (įvedami keli skaičiai, pasirenkama, ar VPS yra teminė).</t>
  </si>
  <si>
    <t>VVG nurodo SSGG teiginius (laisvas tekstas) ir susieja (taip, ne) juos su VVG teritorijos poreikiais (poreikiai pasirodo, kai užpildomas 3 lapas).</t>
  </si>
  <si>
    <t>VVG pateikia poreikių sąrašą (laisvas tekstas). Poreikių pavadinimai automatiškai persikelia į visus lapus, kuriuose jie bus reikalingi.</t>
  </si>
  <si>
    <t>Užpildomi du langeliai ir (jei aktualu) sudaromas VPS rodiklių sąrašas (E dalis).</t>
  </si>
  <si>
    <t>VVG nurodo priemonių pavadinimus (laisvas tekstas) ir kiekvienos priemonės rūšį (rūšis pasirenkama iš sąrašo). Priemonių pavadinimai automatiškai persikelia į visus lapus, kuriuose jie bus reikalingi.</t>
  </si>
  <si>
    <t>Pasirenkama iš sąrašo (taip, ne), kurie BŽŪP tikslai aktualūs.</t>
  </si>
  <si>
    <t>Lapą sudaro 15 lentelių (tiek, kiek maksimaliai gali būti rodiklių). VVG pildo tik tas lenteles, kurios aktualios dėl pasirinktų rodiklių. Galima rinktis iš 5 ES bendrųjų rezultato rodiklių ir nusimatyti iki 10-ties VPS rodiklių. VPS rodikliai neprivalomi. Įvedami skaičiai - nurodomos siekiamos rodiklių reikšmės VPS priemonių lygiu ir metiniai tikslai (tik VPS lygiu).</t>
  </si>
  <si>
    <t>VVG pateikia informaciją apie tai, kaip nustatytos siekiamos rodiklių reikšmės. Pavyzdžiui, jei R.37 taikomas 5 VPS priemonėms, pagrindimą reikia pateikti 5-iuose langeliuose - prie kiekvienos priemonės (iš viso 5 pagrindimai). Pagrindimas gali būti vienodas.</t>
  </si>
  <si>
    <t>Pildoma, jei siekiama, kad būtų kuriamos darbo vietos tam tikros lyties ar amžiaus asmenims. Jei neaktualu, pildyti nereikia. Veikia sufleris, kai yra pilnai užpildyta 11 lapo 2 lentelė.</t>
  </si>
  <si>
    <t>VVG pateikia kiekybinį pokyčių pagrindimą (nurodo pokyčių rodiklius, jų pradines ir siekiamas reikšmes). Pokyčių aprašymai persikelia iš VPS priemonių aprašymo (10.12 eilutės). Prie kiekvienos VPS priemonės nurodomi su pokyčiu susiję VVG teritorijos poreikiai (poreikiai pasirenkami iš sąrašo). NB! Svarbu pasirinkti tuos poreikius, kurie buvo susieti su atitinkama VPS priemone pildant 9 lapą.</t>
  </si>
  <si>
    <t>VVG užpildo 12 baltų langelių - paskirsto išlaidas pamečiui (VVG bendradarbiavimo projektų ir VPS administravimo).</t>
  </si>
  <si>
    <t>VVG nurodo kolegialaus valdymo organo narių skaičių ir pasiskirstymą pagal sektorius, lytį, amžių). Įveda skaičius.</t>
  </si>
  <si>
    <t>Teksto pobūdis</t>
  </si>
  <si>
    <t>trumpas</t>
  </si>
  <si>
    <t>Langelių, kuriuose reikia įvesti laisvą tekstą</t>
  </si>
  <si>
    <t>Langelių, kuriuose reikia įvesti skaičius</t>
  </si>
  <si>
    <t>Langelių, kurių reikšmes reikia rinktis iš sąrašo</t>
  </si>
  <si>
    <t>pagrindimai</t>
  </si>
  <si>
    <t>nėra</t>
  </si>
  <si>
    <t>iki 20</t>
  </si>
  <si>
    <t>iki 3 vienai priemonei</t>
  </si>
  <si>
    <t>iki 3 vienam SSGG teiginiui</t>
  </si>
  <si>
    <t>iki 40</t>
  </si>
  <si>
    <t>8 vienam poreikiui</t>
  </si>
  <si>
    <t>iki 2 vienai priemonei</t>
  </si>
  <si>
    <t>iki 5 vienai priemonei</t>
  </si>
  <si>
    <t>apie 10 vienai lentelei</t>
  </si>
  <si>
    <t>3-5 vienam rodikliui (5 rodikliai)</t>
  </si>
  <si>
    <t>6 vienai priemonei</t>
  </si>
  <si>
    <t>iki 9 vienai priemonei</t>
  </si>
  <si>
    <t>3 vienai priemonei</t>
  </si>
  <si>
    <t>35 vienai priemonei</t>
  </si>
  <si>
    <t>iki 19 vienai priemonei</t>
  </si>
  <si>
    <t>VVG nurodo, kada planuojami kiekvienos priemonės kvietimai (paskirsto kvietimams kiekvienos priemonės paramos sumas). Kvietimai planuojami metų ketvirčių tikslumu. Grafikas preliminarus. VPS įgyvendinimo metu nekeičiamas. Konkretinamas rengiant metinius kvietimų planus.</t>
  </si>
  <si>
    <t>pildomas, mažai</t>
  </si>
  <si>
    <t>pildomas, vidutiniškai</t>
  </si>
  <si>
    <t>pildomas, daug</t>
  </si>
  <si>
    <t>0-10 (neprivalomi)</t>
  </si>
  <si>
    <t>nepildomas, skirtas spausdinti</t>
  </si>
  <si>
    <t>Galima įkelti į Word formą (derinant su bendruomene)</t>
  </si>
  <si>
    <t>neaktualu</t>
  </si>
  <si>
    <t>Aktualu derinti su bendruomene</t>
  </si>
  <si>
    <t>gal</t>
  </si>
  <si>
    <t>Lapai</t>
  </si>
  <si>
    <t>Reikia konvertuoti į PDF</t>
  </si>
  <si>
    <t>kelti į Word</t>
  </si>
  <si>
    <t xml:space="preserve">Šiame lape nurodomi VPS priemonių pavadinimai (2 stulpelis). Nurodžius priemonės pavadinimą 3 stulpelyje iš sąrašo pasirenkama kiekvienos priemonės rūšis. Visi kiti stulpeliai užsipildo automatiškai. 4, 5 ir 6 stulpeliai užsipildo, kai yra užpildytas 10 lapas. </t>
  </si>
  <si>
    <t>Pastabos dėl perkėlimo į Wordą</t>
  </si>
  <si>
    <t>ištrinti neaktualius stulpelius (priemones)</t>
  </si>
  <si>
    <t>Susijusių VVG teritorijos poreikių skaičius</t>
  </si>
  <si>
    <t>Pildymas, įvedamos informacijos kiekis</t>
  </si>
  <si>
    <t>Pasirinkite iš sąrašo (taip arba ne). Sąsaja nėra privaloma. Iš anksto nurodyta reikšmė "Ne". Pasirinkimas "Taip" reiškia, kad tenkinant poreikį bus siekiama atitinkamo rezultato rodiklio.</t>
  </si>
  <si>
    <t>5 vienam poreikiui</t>
  </si>
  <si>
    <t xml:space="preserve">Poreikius formuluokite kaip aukštesnio lygio tikslus arba siekiamus pokyčius, o ne kaip veiksmus (priemones). Poreikio formuluotę pradėkite veiksmažodžio bendratimi (pavyzdžiui, gerinti VVG teritorijos gyventojų užimtumo galimybes). Šis poreikis gali būti tenkamas įgyvendinant skirtingus veiksmus arba priemones (pavyzdžiui, kuriant naujus verslus, plėtojant esamus verslus ir kuriant papildomas darbo vietas, investuojant į gyventojų kvalifikacijos kėlimą, sudarant galimybes patogiau pasiekti nutolusias darbo vietas ir pan.). Poreikiai turėtų būti formuluojami taip, kad vienam poreikiui patenkinti būtų galima numatyti keletą skirtingų priemonių. Poreikiai neturėtų būti formuluojami kaip priemonių rūšys (pavyzdžiui, socialinių verslų kūrimas nėra poreikis, tai yra priemonė aukštesnio lygio tikslams arba pokyčiams pasiekti). </t>
  </si>
  <si>
    <t>VPS rodikliai (produkto, rezultato):</t>
  </si>
  <si>
    <t>VPS rodiklių taikymas priemonei:</t>
  </si>
  <si>
    <t>Laisvas tekstas (ne daugiau kaip 300 simbolių). Nurodykite, kokie vietos projektams taikomi reikalavimai užtikrins, kad pagal priemonę finansuojami projektai prisidėtų inovacijų diegimo vietos lygiu. Nurodykite, kas bus laikoma inovacija vietos lygiu (jei to nenurodėte priemonės aprašymo B dalyje). Jei reikalavimas diegti inovacijas bus taikomas pasirinktinai, nurodykite, kaip apskaičiavote pagal priemonę planuojamų paremti vietos projektų, skirtų inovacijoms vietos lygiu diegti, skaičių, kuris nurodytas 10.40 punkte.</t>
  </si>
  <si>
    <t xml:space="preserve">Nurodykite tik sveiką skaičių be tarpų. Maksimali reikšmė - 200. Šiame punkte pateikti duomenys naudojami 6 lape. Jei nebus remiami projektai, skirti inovacijoms vietos lygiu diegti, nurodykite 0. </t>
  </si>
  <si>
    <t>Laisvas tekstas (ne daugiau kaip 300 simbolių). Nurodykite, kaip apskaičiavote pagal priemonę planuojamų paremti projektų skaičių (pavyzdžiui, pagal maksimalią arba vidutinę paramos sumą ar pan.). Paaiškinkite skaičiavimus.</t>
  </si>
  <si>
    <t>Laisvas tekstas (ne daugiau kaip 150 simbolių). Nurodykite tinkamo (-ų) paramos gavėjo (-ų) teisinį statusą (juridinis asmuo arba fizinis asmuo) ir trumpai apibūdinkite tinkamo paramos gavėjo pobūdį (pvz., NVO, bendruomeninė organizacija, jaunimo organizacija, maža įmonė, ūkininkas ar kita).</t>
  </si>
  <si>
    <t>Tinkami pareiškėjai ir partneriai (jei taikomas reikalavimas projektus įgyvendinti su partneriais)</t>
  </si>
  <si>
    <t>Laisvas tekstas (ne daugiau kaip 300 simbolių). Nurodykite, kokios veiklos gali būti remiamos pagal priemonę (pavyzdžiui, įrangos įsigijimas, atnaujinimas, renginių, mokymų organizavimas ir kt.).</t>
  </si>
  <si>
    <t>Priemonės tikslinė grupė (pildoma, jei nesutampa su tinkamais pareiškėjais ir (arba) partneriais)</t>
  </si>
  <si>
    <t>Laisvas tekstas (ne daugiau kaip 50 simbolių). Nurodykite didžiausią paramos sumą (Eur), kuri gali būti skiriama vietos projektui įgyvendinti pagal šią priemonę. Paramos suma vienam vietos projektui negali viršyti 200 000 Eur. Užtikrinkite, kad didžiausia paramos suma vietos projektui ir numatomų pasiekti rodiklių reikšmė logiškai susijusi.</t>
  </si>
  <si>
    <t>Laisvas tekstas (ne daugiau kaip 150 simbolių). Pildykite, jei projekto pareiškėjai ir (arba) partneriai nėra galutiniai priemonės naudos gavėjai. Nurodykite tikslinę grupę žmonių, kurių problemų sprendimui ar poreikių tenkinimui skirta priemonė (pvz., socialiai pažeidžiamos grupės (senyvo amžiaus žmonės, negalią turintys asmenys), skurdo riziką patiriančios šeimos, daugiavaikės šeimos, kaimo bendruomenės, jaunimas). Nepildykite, jeigu tikslinė grupė sutampa su tinkamais pareiškėjais ir (arba) partneriais.</t>
  </si>
  <si>
    <t>Instrukcija:</t>
  </si>
  <si>
    <t>Šis lapas skirtas spausdinti arba konvertuoti į PDF.</t>
  </si>
  <si>
    <t>Pildymo instrukcija (10 lapas)</t>
  </si>
  <si>
    <t>2 (jei priemonių ne daugiau kaip 9) arba 4</t>
  </si>
  <si>
    <t>Lapas skirtas tik pildyti.</t>
  </si>
  <si>
    <t>VPS priemonių rodikliai ir metiniai tikslai</t>
  </si>
  <si>
    <r>
      <t>pildo VVG (laisvas tekstas su sufleriu arba be);</t>
    </r>
    <r>
      <rPr>
        <sz val="11"/>
        <color theme="8"/>
        <rFont val="Calibri"/>
        <family val="2"/>
        <scheme val="minor"/>
      </rPr>
      <t xml:space="preserve"> melsva spalva pateiktas bandomasis tekstas (jį galima ištrinti)</t>
    </r>
  </si>
  <si>
    <t>Bendra informacija (aktuali visiems Excel lapams):</t>
  </si>
  <si>
    <t>Baltuose langeliuose simbolių skaičius yra ribojamas (jei simbolių per daug, metamas klaidos pranešimas).</t>
  </si>
  <si>
    <t>Šio lapo apačioje reikia atnaujinti nacionalinių poreikių sąrašą (įkelti iš patvirtinto SP į geltonus stulpelius).</t>
  </si>
  <si>
    <t>pildymo instrukcijos ir klaidų tikrinimo rezultatai (turi būti nurodyta "Gerai", kiti pranešimai rodo klaidą), užrakinta</t>
  </si>
  <si>
    <t>Lapuose, kuriuos VPS priemonių pavadinimai nuspalvinti pilkai (8-10, 12, 14, 15), bus matoma tik ta priemonės pavadinimo dalis, kuri telpa į vieną eilutę. Todėl rekomenduojama, kad priemonių pavadinimai būtų ne ilgesni kaip 70 simbolių (maksimalus simbolių skaičius - 100).</t>
  </si>
  <si>
    <t>1.3-1.4 bei 1.10.1-1.10.2 punktuose įveskite tik sveikus skaičius be tarpų ir kitų simbolių. Metai nurodomi taip: 2022 (tik skaičius be raidės "m.").</t>
  </si>
  <si>
    <t>Užpildykite baltus langelius 2 ir 3 stulpeliuose ir geltonus langelius 5-24 stulpeliuose.</t>
  </si>
  <si>
    <t>1-3 ir 7 tikslai nėra privalomi, tačiau jie gali būti įgyvendinami, jei atliekant VVG teritorijos situacijos analizę nustatomi poreikiai, susiję su šiais tikslais, o VPS priemonėmis siekiama pokyčių, kurie siejasi su atitinkamais BŽŪP tikslais. Tokiu atveju tikslinga numatyti VPS produkto ir (arba) rezultato rodiklius, susijusius su šiais BŽŪP tikslais (VPS produkto ir rezultato rodikliai nurodomi 6 lape, o 10 lape jie susiejami su konkrečiomis VPS priemonėmis). Pasirinkus VPS įgyvendinti 1-3 ar 7 tikslus būtina numatyti bent po vieną VPS priemonę, kuriai atitinkamas tikslas būtų pagrindinis. Taip pat rekomenduojame su atitinkamais BŽŪP tikslais susijusius pokyčių rodiklius naudoti pokyčiams kiekybine išraiška apibrėžti (pokyčiai aprašomi 10 lape (10.12 punktas), o pokyčių rodikliai nurodomi 13 lape).</t>
  </si>
  <si>
    <t>Šiame lape nurodomi VVG pasirinktų rodiklių pavadinimai (pildomi  2 stulpelio 6.29-6.38 punktai) ir kiekvieno pasirinkto rodiklio tipas (P - produkto, R - rezultato, pildomi atitinkami 4 stulpelio punktai). VPS rodikliai nėra privalomi. VPS rodiklių kodai (1 stulpelis) generuojami automatiškai. VPS rodiklių reikšmės (3 stulpelis) nurodomos automatiškai, kai užpildomas 11 lapas.</t>
  </si>
  <si>
    <t>4-13 stulpeliuose pasirinkite "Taip", jei atitinkama VPS priemonė prisideda prie BŽŪP tikslo įgyvendinimo. Viena priemonė gali prisidėti prie 1-3 BŽŪP tikslų įgyvendinimo. Jei priemonė prisideda prie 3 BŽŪP tikslų įgyvendinimo, vienas tikslas bus pagrindinis priemonės tikslas (pavyzdžiui, 8 tikslas), vieną tikslą priemonė įgyvendins prisidėdama prie to tikslo rodiklių pasiekimo (pavyzdžiui, įgyvendinant kompleksinį tikslą prisidedama prie R.3 rodiklio), o vieną tikslą (pavyzdžiui, 4 tikslą) įgyvendins horizontaliai (per papildomus vietos projektams taikomus reikalavimus, susijusius su prisitaikymu ir klimato kaitos arba neigiamo poveikio klimatui mažinimu).</t>
  </si>
  <si>
    <t>Laisvas tekstas (ne daugiau kaip 300 simbolių). Jei 10.42 punkte pasirinkote "Taip", nurodykite, kokie vietos projektams taikomi reikalavimai užtikrins šio horizontalaus principo įgyvendinimą. Jei pasirinkote "Ne", šioje eilutėje įrašykite "Netaikoma".</t>
  </si>
  <si>
    <t>Laisvas tekstas (ne daugiau kaip 300 simbolių). Jei 10.45 punkte pasirinkote "Taip", nurodykite, kokie vietos projektams taikomi reikalavimai užtikrins šio horizontalaus principo įgyvendinimą. Jei pasirinkote "Ne", šioje eilutėje įrašykite "Netaikoma".</t>
  </si>
  <si>
    <t>Pasirinkite taip arba ne. Šie projektai prisideda prie BŽŪP kompleksinio tikslo. Jei pagal VPS priemonę finansuojami tokie projektai, priemonė galėtų siekti rodiklio R.3 arba VVG pasirinktų produkto ir (arba) rezultato rodiklių, susijusių su BŽŪP kompleksiniu tikslu (galima rinktis SP reglamento 1 priede nurodytus rodiklius).</t>
  </si>
  <si>
    <t>Laisvas tekstas (ne daugiau kaip 500 simbolių). Nurodykite bent du vietos projektų atrankos kriterijus, kurie, naudojant balų sistemą, bus taikomi siekiant atrinkti ir finansuoti geriausius (sukuriančius daugiausia pridėtinės vertės) vietos projektus. Vietos projektų atrankos kriterijais turi būti siekiama geriausios atitikties VVG teritorijos poreikiams, siekiamiems pokyčiams, įgyvendinamiems BŽŪP tikslams, priemonės tikslui, turi būti sudaromos vienodos sąlygos vietos projektų pareiškėjams. Tinkamais vietos projektų atrankos kriterijais gali būti: mažesni naujos darbo vietos sukūrimo kaštai, didesnis naujų darbo vietų skaičius, didesnis projekto naudos gavėjų skaičius, geresni vietos projekto pareiškėjo finansų valdymo gebėjimai ir pan. Netinkamais vietos projektų atrankos kriterijais laikomi kriterijai, kurių neįmanoma išmatuoti ir patikrinti (pvz., „vietos projektas turi ypatingos reikšmės VVG teritorijai“), taip pat diskriminuojamojo pobūdžio (pvz., „pareiškėjas yra VVG narys, dalyvaujantis ne mažiau kaip x metų VVG veikloje“, „pareiškėjas nėra anksčiau gavęs ES paramos“, „pareiškėjas – naujai įsteigtas juridinis asmuo“, „pareiškėjas – bendruomeninė organizacija“ (šis atrankos kriterijus gali būti laikomas tinkamu, jeigu VPS priemonės tikslai tiesiogiai susiję su bendruomeninio sektoriaus plėtra, o priemonės tiksline grupe aiškiai įvardytos bendruomeninės organizacijos).</t>
  </si>
  <si>
    <t>Kiekvienam rodikliui yra skirta atskira lentelė - iš viso 15 lentelių, nes VPS gali prisidėti prie 5-ių ES bendrųjų rezultato rodiklių (R.3, R.37, R.39, R.41, R.42) ir 10-ties VPS rodiklių. VPS rodikliai turi būti nurodyti 6 lape.</t>
  </si>
  <si>
    <t xml:space="preserve">Ši lentelė pildoma tik pilnai užpildžius 10 lapą (konkrečiai 10.41-10.46 punktus ir 10.50 punktą) ir 11 lapo 2 lentelę. Pilnai užpildžius minėtus 10 ir 11 lapo punktus šiame lape pradžioje veikia sufleris - nurodo, kuriuos baltus langelius reikia užpildyti. Jei sufleris ištrinamas, baltus langelius reikia pildyti tuose stulpeliuose, kuriuose 13.4 arba 13.5 punktuose nurodyta "Taip". </t>
  </si>
  <si>
    <t>Ši lentelė nėra privaloma. Ji pildoma tik tais atvejais, kai pagal VPS priemonę finansuojamas naujų darbo vietų kūrimas (prisidedama prie ES bendrojo rezultato rodiklio R.37) ir siekiama, kad darbo vietos būtų kuriamos tam tikro amžiaus ar lyties asmenims, t. y. siekiama prisidėti prie dviejų nacionalinių horizontaliųjų principų (jaunimas; moterų ir vyrų lygių galimybių skatinimas ir nediskriminavimas) įgyvendinimo. Pavyzdžiui, jei VVG planuoja 5 VPS priemones, tačiau tik pagal dvi priemones numatoma finansuoti darbo vietų kūrimą ir nei vienoje priemonėje prioritetas nėra teikiamas tam tikro amžiau ar lyties asmenims, šios lentelės pildyti nereikia.</t>
  </si>
  <si>
    <t>3 stulpelis, balti langeliai: Įrašykite pasirinktus pokyčių rodiklius ir jų matavimo vienetus. Skliaustuose prie kiekvieno rodiklio nurodykite duomenų šaltinį (pavyzdžiui, VVG teritorijos gyventojų apklausa, savivaldybės, seniūnijos duomenys, Lietuvos statistiko departamento duomenys ar kt.). Kiekvienam rodikliui 4 stulpelyje nurodykite pradinę reikšmę, 5 stulpelyje - pradinės reikšmės metus (pavyzdžiui, 2022 m.), o 6 stulpelyje - siekiamą reikšmę, t. y. reikšmę kurią planuojate pasiekti įgyvendindami VPS iki 2029 m.</t>
  </si>
  <si>
    <t xml:space="preserve">NB! Pokyčių rodikliai negali sutapti su bendraisiais produkto ir rezultato rodikliais, tačiau gali būti susiję loginiais ryšiais, pavyzdžiui, numatyta, kad pagal VPS priemonę bus sukurta 10 darbo vietų (rezultato rodiklis) ir dėl to planuojama, kad gyvenamojoje vietovėje ar seniūnijoje X išaugs socialiai integruotų asmenų skaičius, sumažės bedarbių skaičius arba tam tikras skaičius ar dalis žmonių turės nuolatinę, o ne sezoninę darbo vietą. </t>
  </si>
  <si>
    <t xml:space="preserve">Įsitikinkite, kad klaidų tikrinimo eilutėje ir stulpelyje nėra klaidų pranešimo, t. y.: 1) metinė VPS administravimo išlaidų dalis (proc. nuo visų VPS administravimo išlaidų) neviršija metinės vietos projektų įgyvendinimo išlaidų dalies (proc. nuo visų vietos projektų įgyvendinimo išlaidų); 2) 15 lape kvietimams paskirstyta visa kiekvienos priemonės paramos suma; 3) VPS administravimo ir VVG bendradarbiavimo projektų išlaidos paskirstytos 100 proc. Visos išlaidų sumos apima tik paramos lėšas. </t>
  </si>
  <si>
    <t>Lapas užsipildo automatiškai naudojant 4 lape pateiktus duomenis.</t>
  </si>
  <si>
    <t>Prieš spausdinant arba konvertuojant į PDF rekomenduojama pažymėti C stulpelį ir automatiškai priderinti eilučių aukštį įvesto teksto kiekiui (spausti mygtuką "Formatuoti" ir pasirinkti "Automatiškai priderinti eilutės aukštį").</t>
  </si>
  <si>
    <t>Lapas užsipildo automatiškai naudojant 10 lape pateiktus duomenis.</t>
  </si>
  <si>
    <t>Lapas užsipildo automatiškai naudojant 11 lape pateiktus duomenis.</t>
  </si>
  <si>
    <t>Kiekvieno lapo pildymo instrukcija pateikta to lapo apačioje, išskyrus 4 ir 10 lapus, kuriuose instrukcijos pateiktos prie kiekvienos eilutės.</t>
  </si>
  <si>
    <t>Pradinė rodiklio reikšmė</t>
  </si>
  <si>
    <t>VVG bendradarbiavimo projektų išlaidos</t>
  </si>
  <si>
    <t>Laisvas tekstas (ne daugiau kaip 500 simbolių). Nurodykite bent dvi tinkamumo sąlygas, taikomas vietos projekto pareiškėjams ir (arba) partneriams ir (arba) vietos projektams, kurios bus taikomos įgyvendinant priemonę. Tinkamumo sąlygos turi būti suformuluotos taip, kad jos būtų patikrinamos ir galima jų įgyvendinimo kontrolė vietos projekto įgyvendinimo metu ir kontrolės laikotarpiu. Tinkamumo sąlygos negali dubliuoti Strateginio plano 4.7.3 dalyje nustatytų bendrųjų tinkamumo sąlygų ir reikalavimų (kai taikoma).</t>
  </si>
  <si>
    <t>Laisvas tekstas (ne daugiau kaip 200 simbolių). Galimas didžiausias paramos intensyvumas (VVG turi teisę sumažinti nurodytą didžiausią paramos lyginamąją dalį): 1) iki 65 proc. verslo projektams; 2) iki 95 proc. viešųjų ir socialinių paslaugų projektams, įskaitant socialinio ir bendruomeninio verslo projektus; 3) iki 40 proc. viešosios naudos (ne pelno) projektams, kuriais kuriamas arba didinamas viešųjų paslaugų prieinamumas vietos bendruomenei. Investicijos į viešąją infrastruktūrą (privažiavimų, viešųjų erdvių kūrimo ir (ar) jų pritaikymo negalią turintiems asmenims ir pan.) negali būti vienintelis vietos projekto objektas / tikslas; 4) iki 100 proc. tarptautiniam VVG bendradarbiavimui; 5) iki 95 proc. teritoriniam VVG bendradarbiavimui; 6) iki 90 proc. veiklos ir mokymų projektams.</t>
  </si>
  <si>
    <t>Apibendrinta informacija apie VVG teritoriją, VPS turinį ir rezultatus</t>
  </si>
  <si>
    <t>13.16</t>
  </si>
  <si>
    <t>13.17</t>
  </si>
  <si>
    <t>Klaidų tikrinimas (lytis) - skaičiai</t>
  </si>
  <si>
    <t>Klaidų tikrinimas (lytis) - pildymas</t>
  </si>
  <si>
    <t>Klaidų tikrinimas (amžius) - skaičiai</t>
  </si>
  <si>
    <t>Klaidų tikrinimas (amžius) - pildymas</t>
  </si>
  <si>
    <t xml:space="preserve">Rekomenduojamas poreikių skaičius - ne daugiau kaip 5-10 poreikių. Gali būti ir mažiau nei 5 poreikiai. </t>
  </si>
  <si>
    <t xml:space="preserve">Rekomenduojamas priemonių skaičius - ne daugiau kaip 5-10 priemonių. Gali būti ir mažiau nei 5 priemonės. </t>
  </si>
  <si>
    <t>Įsitikinkite, kad klaidų tikrinimo eilutėse nėra klaidų, t. y. 13.6 ir 13.10 punktuose apskaičiuota darbo vietų suma sutampa su 13.3 punkte nurodytu skaičiumi ir yra užpildytos visos reikalingos eilutės (jei 13.4 punkte nurodyta "Taip", turi būti užpildyti 13.7-13.9 punktai; jei 13.5 punkte nurodyta "Taip", turi būti užpildyti 13.11-13.13 punktai).</t>
  </si>
  <si>
    <t>Iš viso tenkina poreikių</t>
  </si>
  <si>
    <t>Lapas užsipildo automatiškai naudojant 15 lape pateiktus duomenis.</t>
  </si>
  <si>
    <t>konvertuoti į PDF arba kelti į Word</t>
  </si>
  <si>
    <t>Spausdinimui skirta 10 lapo versija.</t>
  </si>
  <si>
    <t>Spausdinimui skirta 4 lapo versija.</t>
  </si>
  <si>
    <t>Spausdinimui skirta 15 lapo versija.</t>
  </si>
  <si>
    <t>VPS priemonių indėlis į ES ir nacionalinių horizontaliųjų principų įgyvendinimą</t>
  </si>
  <si>
    <t>VPS priemonių skaičius, iš viso</t>
  </si>
  <si>
    <t>VPS priemonių, pagal kurias siekiama, kad finansuojami projektai apimtų visas VVG teritorijos seniūnijas, skaičius</t>
  </si>
  <si>
    <t>VPS priemonių, pagal kurias finansuojami projektai turi būti PRIVALOMAI vykdomi su partneriais, skaičius</t>
  </si>
  <si>
    <t>VPS priemonių, pagal kurias finansuojami projektai gali būti PASIRINKTINAI vykdomi su partneriais, skaičius</t>
  </si>
  <si>
    <t>VPS priemonių, pagal kurias finansuojami projektai turi būti PRIVALOMAI skirti inovacijoms vietos lygiu diegti, skaičius</t>
  </si>
  <si>
    <t>VPS priemonių, pagal kurias finansuojami projektai gali būti PASIRINKTINAI skirti inovacijoms vietos lygiu diegti, skaičius</t>
  </si>
  <si>
    <t>Planuojama paremti projektų, iš viso (rodiklis L700)</t>
  </si>
  <si>
    <t>Projektų, skirtų inovacijoms vietos lygiu diegti, dalis, proc.</t>
  </si>
  <si>
    <t>VPS priemonių, pagal kurias finansuojami projektai, skirti moterų ir vyrų lygių galimybių skatinimui ir nediskriminavimui, skaičius</t>
  </si>
  <si>
    <t>VPS priemonių, pagal kurias finansuojami projektai, skirti jaunimui, skaičius</t>
  </si>
  <si>
    <t>Lapas užsipildo automatiškai naudojant 7 ir 10 lapuose pateiktus duomenis.</t>
  </si>
  <si>
    <t>Remiami projektai, susiję su gamintojų organizacijomis, vietinėmis rinkomis, trumpomis tiekimo grandinėmis ir kokybės schemomis, įskaitant paramą investicijoms, rinkodaros veiklą ir kt. (aktualu rodikliui L802)</t>
  </si>
  <si>
    <t>nepildomas, skirtas apibendrinti</t>
  </si>
  <si>
    <t>Apibendrinimui skirta 10 dapo D dalies versija</t>
  </si>
  <si>
    <t>VVG teritorijos plėtros stiprybes, silpnybes, galimybes ir grėsmes išskirkite vadovaudamiesi VVG teritorijos situacijos analizė duomenimis (įskaitant VVG teritorijos gyventojų nuomonės analizės duomenis). Stiprybės suprantamos kaip teigiami vidiniai dabarties veiksniai, VVG teritorijos savybės (plėtros potencialas). Silpnybės suprantamos kaip neigiami vidiniai dabarties veiksniai, VVG teritorijos savybės (plėtros problemos). Galimybės suprantamos kaip teigiami išoriniai ateities veiksniai, kurie gali sustiprinti VVG teritorijos potencialą. Grėsmės suprantamos kaip neigiami išoriniai ateities veiksniai, kurie gali turėti neigiamos įtakos VVG teritorijos plėtros potencialui ir pagilinti problemas.</t>
  </si>
  <si>
    <t>VPS formos II dalis (Excel) pradedama pildyti atlikus VVG teritorijos situacijos analizę ir pildoma iš eilės (taip, kaip sunumeruoti lapai), kadangi vienuose lapuose pateikta informacija yra naudojama kitiems lapams užpildyti ar sufleriui aktyvuoti.</t>
  </si>
  <si>
    <t>Loginė atskirų VPS formos II dalies (Excel) lapų seka nurodyta VPS formoje (Word).</t>
  </si>
  <si>
    <t xml:space="preserve">Visuose lapuose baltų (laisvai pildomų) ir geltonų (pasirenkamų iš sąrašo) langelių (eilučių) aukštis prisitaiko prie įvesto teksto kiekio. </t>
  </si>
  <si>
    <t>Spalvų reikšmės (langeliai):</t>
  </si>
  <si>
    <t>Spalvų reikšmės (lapai):</t>
  </si>
  <si>
    <t>Nepildomi (užsipildo automatiškai), skirti spausdinti arba perkelti į Word.</t>
  </si>
  <si>
    <t>Pildomi ir spausdinami arba perkeliami į Word</t>
  </si>
  <si>
    <t>Tik pildomi, bet nespausdinami ir neperkeliami į Word</t>
  </si>
  <si>
    <t>Ūkių skaičių (1.10.1 punktas) nurodykite pagal Lietuvos statistikos departamento skelbiamus 2020 m. žemės ūkio surašymo duomenis.</t>
  </si>
  <si>
    <t>Gyventojų skaičių VVG teritorijoje (1.10.2 punktas) galite nurodyti pagal Lietuvos Respublikos žemės ūkio ministro 2022 m. rugpjūčio 10 d. įsakymu Nr. 3D- 491 patvirtintą Paramos 2023–2027 metų kaimo vietovių vietos plėtros strategijoms įgyvendinti bendruomenių inicijuotos vietos plėtros būdu skyrimo ir skaičiavimo metodiką.</t>
  </si>
  <si>
    <t>(Kaimo vietovių VPS formos II dalis ir jos pildymo instrukcija)</t>
  </si>
  <si>
    <t>Projektų atrankos principai</t>
  </si>
  <si>
    <t>B dalis. Pareiškėjų ir projektų tinkamumo sąlygos, projektų atrankos principai:</t>
  </si>
  <si>
    <t>Lyčių lygybė ir nediskriminavimas:</t>
  </si>
  <si>
    <t>Ar pagal priemonę finansuojami projektai, skirti lyčių lygybei ir nediskriminavimui?</t>
  </si>
  <si>
    <t>Pasirinkite taip arba ne. Pasirinkus "Taip" ir planuojant kurti naujas darbo vietas (priemonei taikant rodiklį R.37, kuris pasirenkamas šio aprašymo 10.50 punkte), gali būti aktualu užpildyti 13 lapą. Atkreipiame dėmesį, kad lyčių lygybės ir nediskriminavimo principas turi būti suprantamas taip, kaip jis apibrėžtas Strateginio valdymo įstatymo 4 straipsnyje.</t>
  </si>
  <si>
    <t>Socialinis verslas</t>
  </si>
  <si>
    <t>Bendruomeninis verslas</t>
  </si>
  <si>
    <t>Veiklos projektai</t>
  </si>
  <si>
    <t>atskirom lentelėm (3 ir 4 lentelės - jei aktualu)</t>
  </si>
  <si>
    <t>jei nedaug poreikių (pvz., iki 10)</t>
  </si>
  <si>
    <t>kelti tik 1-4 stulpelius</t>
  </si>
  <si>
    <t>LEADER-20VVG-12</t>
  </si>
  <si>
    <t>Ūkio subjektų (fizinių ir (arba) juridinių asmenų) bendradarbiavimas</t>
  </si>
  <si>
    <t>16.18</t>
  </si>
  <si>
    <t>Viešųjų paslaugų prieinamumo didinimas (ne pelno)</t>
  </si>
  <si>
    <t>Užpildykite baltus langelius 16.14 ir 16.15 punktuose.</t>
  </si>
  <si>
    <t>Preliminarus VPS įgyvendinimo planas</t>
  </si>
  <si>
    <t>Planuojamas kvietimų skaičius</t>
  </si>
  <si>
    <t>Faktinis kvietimų skaičius konkrečiais metais gali nesutapti su lentelėje nurodytu. Konkrečių metų kvietimai suplanuojami rengiant metinį kvietimų grafiką, kuris skelbiamas VVG svetainėje.</t>
  </si>
  <si>
    <t>30 stulpelyje pateikiami klaidų tikrinimo rezultatai (kvietimų suma turi sutapti su priemonei planuojama paramos suma). Įsitikinkite, kad lentelėje nėra klaidų, t. y. kvietimams paskirstyta visa kiekvienos priemonės paramos suma (sutampa sumos 3 ir 5 stulpeliuose).</t>
  </si>
  <si>
    <t>Lietuvos kaimo plėtros 2014–2020 m. programos priemonės „LEADER programa“ veiklos srities „Parengiamoji parama“ įgyvendinimo taisyklių, taikomų projektams, skirtiems 2023–2027 metų vietos plėtros strategijoms parengti, 4 priedas</t>
  </si>
  <si>
    <t xml:space="preserve">TRAKŲ KRAŠTO VIETOS VEIKOS GRUPĖ </t>
  </si>
  <si>
    <t>TRAK</t>
  </si>
  <si>
    <t>Įvairialypė tautinė gyventojų sudėtis ir istoriškai susiformavusi tolerancija, didelis renginių skaičius, daug kultūros paveldo objektų.</t>
  </si>
  <si>
    <t>Mažai įmonių naudoja antrines žaliavas. Neišplėtota kooperacija tarp įvairių ūkio subjektų.</t>
  </si>
  <si>
    <t>Demografinė padėtis lemia socialines ir ekonomines problemas, gyventojų socialinio aprūpinimo bei sveikatos priežiūros poreikį.</t>
  </si>
  <si>
    <t>Nepakankamas gyventojų informacinių technologijų,  ekonominio raštingumo lygis.</t>
  </si>
  <si>
    <t>Didėja rankų darbo ir autorinių gaminių paklausa, besiplečiantis amatininkų ratas.</t>
  </si>
  <si>
    <t>Patogi geografinė vieta, išskirtinis  kraštovaizdis ir savita istorija.</t>
  </si>
  <si>
    <t>Kylantis susidomėjimas sveika gyvensena, didėjanti  ekologiškų maisto produktų paklausa.</t>
  </si>
  <si>
    <t>Savivaldybės dėmesys Žaliajai strategijai.</t>
  </si>
  <si>
    <t>Jaunų šeimų kūrimasis kaimiškosiose teritorijose.</t>
  </si>
  <si>
    <t>Trūksta socialinių paslaugų, vaikų priežiūros, visų amžiaus grupių užimtumo.</t>
  </si>
  <si>
    <t>Trūksta sutvarkytų, modernizuotų  ir kitų  viešųjų erdvių laisvalaikiui, sveikatinimui, ypač vaikams.</t>
  </si>
  <si>
    <t>Silpnėjantis NVO, tarp jų bendruomenių ir jaunimo,  aktyvumas,  trūksta lyderių.</t>
  </si>
  <si>
    <t>Aplinkosauginis švietimas, antrinių žaliavų surinkimas siekiant efektyvaus atliekų rūšiavimo ir gamtinės aplinkos tausojimo.</t>
  </si>
  <si>
    <t>Platesnis atsinaujinančių energijos išteklių, biokuro ir biodegalų naudojimas, taršos mažinimas.</t>
  </si>
  <si>
    <t>Informacinių, komunikacinių technologijų naudojimas teikiant paslaugas</t>
  </si>
  <si>
    <t>Ūkių modernizavimas bendrdarbiaujant, tiesioginių ryšių tarp vartotojų ir gamintojų kūrimas</t>
  </si>
  <si>
    <t>Kaimo gyventojų, ypač jaunimo, siacialinės atskirties, itraukimas į bendras veiklas, švietimas.</t>
  </si>
  <si>
    <t>Esamos darbo jėgos kvalifikacijos neatitikimas augančiam technologijų lygiui</t>
  </si>
  <si>
    <t>Nuosavų lėšų ir žmogiškųjų kompetencijų trūkumas, norint sėkmingai įgyvendinti iniciatyvas</t>
  </si>
  <si>
    <t>Nepalanki valstybės mokesčių politika neskatins kurti darbo vietų ir plėtoti verslo.</t>
  </si>
  <si>
    <t xml:space="preserve">Nestabili/nepalanki geopolitinė situacija pasaulyje </t>
  </si>
  <si>
    <t xml:space="preserve">Vilniaus miesto artumas </t>
  </si>
  <si>
    <t>Pritaikyti  kraštovaizdį,  kultūros ir gamtos paveldą laisvalaikio, vaikų užimtumo, sveikatingumo, turizmo veikloms.</t>
  </si>
  <si>
    <t>Stiprinti jaunimo, kaimo bendruomenių, kitų nevyriausybinių organizacijų iniciatyvas, skatinant verslumą, savanorystę, tvarų vartojimą</t>
  </si>
  <si>
    <t>Skatinti bendradarbiavimą tarp sektorių, ūkio subjektų populiarinant savo kraštą.</t>
  </si>
  <si>
    <t>Stiprinti smulkiuosius verslus, taikant  inovatyvius ir/ar tvarius sprendimus, diegiant skaitmenizavimą.</t>
  </si>
  <si>
    <t xml:space="preserve">h.4 . Modernizuoti kaimo vietoves didinant gyvenimo sąlygų jose patrauklumą </t>
  </si>
  <si>
    <t xml:space="preserve">h.2. Didinti kaimo gyventojų užimtumą ir  socialinę įtrauktį </t>
  </si>
  <si>
    <t xml:space="preserve">g.3 . Skatinti verslų kūrimąsi kaime, žemės ūkio veiklos įvairinimą </t>
  </si>
  <si>
    <t>h.1. Skatinti kaimo gyventojų ir kaimo bendruomenių verslo iniciatyvas</t>
  </si>
  <si>
    <t>Tvarios aplinkos kūrimas, aplinkosauginio sąmoningumo didinimas</t>
  </si>
  <si>
    <t>Kraštovaizdžio išsaugojimas ir pritaikymas poilsiui, sveikatinimui, turzmui</t>
  </si>
  <si>
    <t>Jaunimo ir su jaunimu dirbančių organizacijų stiprinimas, jaunimo užimtumo įvairinimas</t>
  </si>
  <si>
    <t>Potencialių pareiškėjų ir projektų vykdytojų mokymai</t>
  </si>
  <si>
    <t>Skaitmeninių, informacinių, komunikacinių technologijų taikymas versle</t>
  </si>
  <si>
    <t>Vietos produktų /paslaugų kūrimas ir (ar) populiarinimas taikant inovacijas</t>
  </si>
  <si>
    <t>Paslaugų įvairinimas/kūrimas, stiprinant materialinę bazę ir (ar) kompetencijas</t>
  </si>
  <si>
    <t xml:space="preserve">Vietos gyventojų socialinio aktyvumo bei verslumo skatinimas įtraukiant pažeidžiamas grupes </t>
  </si>
  <si>
    <t>Bendruomeninio verslo kūrimas skatinant savanorystę</t>
  </si>
  <si>
    <t>Tarptautinis, teritorinis bendradarbiavimas</t>
  </si>
  <si>
    <t>3 poreikis. Stiprinti jaunimo, kaimo bendruomenių, kitų nevyriausybinių organizacijų iniciatyvas, skatinant verslumą, savanorystę, tvarų vartojimą</t>
  </si>
  <si>
    <t xml:space="preserve">Inovacijų kūrimas/ naudojimas /plėtojimas produktų gamyboje </t>
  </si>
  <si>
    <t>Gerinti paslaugų kokybę,  didinti prieinamumą  ir įvairovę visoms  amžiaus ir/ar  socialiai pažeidžiamoms gyventojų grupėms.</t>
  </si>
  <si>
    <t>iki 100 / 95</t>
  </si>
  <si>
    <t>iki 95</t>
  </si>
  <si>
    <t>iki 65</t>
  </si>
  <si>
    <t xml:space="preserve">iki 90 </t>
  </si>
  <si>
    <t>iki 90</t>
  </si>
  <si>
    <t xml:space="preserve">Mokymų organizavimas </t>
  </si>
  <si>
    <t>Priemonės tikslas – skatinti NVO, yžač bendruomenių,  verslumo iniciatyvas ir kitas veiklas (švietimas, edukacijos, paslaugų teikimas), kurios stiptintų jų materialinę bazę, prisidėtų prie vietos gyventojų užimtmo ir socialinės įtraukties skaitinimo, kuriant galimas ekonominės veiklos iniciatyvas. Priemonė siejasi su BŽŪP tikslu SO8, kadangi bus skatinamas užimtumas, prisidedama prie socialinės įtraukties ir vietos plėtros kaimo vietovėse.
Šia priemone siekiama sudaryti palankesnes sąlygas vietos gyventojams naudotis įvairiomis paslaugomis (R.41) ir skatinti socialinę įtrauktį (R.42) rajone.
 VVG teritorije yra ir aktyvių kaimo bendruomenių, kurios prisideda prie rajono žmonių problemų
sprendimo, turi gebėjimų įgyvendinti projektus, todėl jų gebėjimai galėtų būti išnaudoti kuriant verslumo iniaciatyvas ir skatinant vietos gyventojų užimtumą,
galimybę įsidarbinti ir pan.</t>
  </si>
  <si>
    <t>Juridiniai asmenys – NVO, VšĮ ir kitos asociacijos, kurių veikla atitinka NVO apibrėžtį</t>
  </si>
  <si>
    <t>Fiziniai ir juridiniai asmenys: ūkininkas ar kitas fizinis asmuo, labai maža įmonė, maža įmonė.</t>
  </si>
  <si>
    <t>1.	Projekto dalyviai daugiau kaip iš penkių VVG teritorijos gyvenamųjų vietovių. 
2.	Taikomos inovacijos vietos lygiu. Detalus atrankos kriterijų sąrašas bus nustatomas priemonės įgyvendinimo taisyklėse</t>
  </si>
  <si>
    <t>1.Projekto veiklos vyksta ne mažiau kaip trijose  VVG teritorijos seniūnijose. 
2. Projekto partneris (-iai)  įstaiga (-os) ar organizacija (-os), turinti žinių aplinkosaugos srityje.
Detalus atrankos kriterijų sąrašas bus nustatomas priemonės įgyvendinimo taisyklėse</t>
  </si>
  <si>
    <t>1.	Projektą teikia jaunimo organizacija ar projekto parneriu yra jaunimo organizacija. 
2.	Projekto partneris (-iai) jaunimo organizacija ar organizacija dirbanti su jaunimu. 
Detalus atrankos kriterijų sąrašas bus nustatomas priemonės įgyvendinimo taisyklėse</t>
  </si>
  <si>
    <t>1.Didesnis apmokytų vietos projektų pareiškėjų ir vykdytojų asmenų skaičius;
2. Mokymų temų, susijusių su skaitmeninimu ir/ar inovacijomis, skaičius 
Detalus atrankos kriterijų sąrašas bus nustatomas priemonės įgyvendinimo taisyklėse</t>
  </si>
  <si>
    <t>1.Didesnis tikslinių grupių skaičius. 
2.Kuriamos inovacijos VVG teritorijoje .
Detalus atrankos kriterijų sąrašas bus nustatomas priemonės įgyvendinimo taisyklėse</t>
  </si>
  <si>
    <t>1.	Didesnis savanorių skaičius.
2.	Kuriamos inovacijos VVG teritorijoje.
Detalus atrankos kriterijų sąrašas bus nustatomas priemonės įgyvendinimo taisyklėse</t>
  </si>
  <si>
    <t>1.	Projektas susijęs su žiedine ekonomika.
2.	Kuriamos inovacijos VVG teritorijoje.
Detalus atrankos kriterijų sąrašas bus nustatomas priemonės įgyvendinimo taisyklėse</t>
  </si>
  <si>
    <t>1.	Pareiškėja (fizinis asmuo) yra moteris arba pareiškėjo (juridinio asmens) pagrindinė akcininkė, turinti daugiau kaip 50 proc. juridinio asmens akcijų, (juridinių asmenų, kurie neturi ir negali turėti akcininkų, atveju pagrindiniam akcininkui prilyginamas vadovas) yra moteris.
2.	Įdarbinami asmenys vyresni kaip 50 metų.
Detalus atrankos kriterijų sąrašas bus nustatomas priemonės įgyvendinimo taisyklėse.</t>
  </si>
  <si>
    <t xml:space="preserve">Pagal priemonę planuojamų paremti projektų skaičius apskaičiuotas pagal maksimalią galimą paramos sumą vienam projektui. </t>
  </si>
  <si>
    <t>Atsižvelgiant į suplanuotą priemonei lėšų sumą ir planuojamą finansuoti projektų skaičių, nerealu, kad  projekto veiklos apimtų visas 8 seniūnijas, tačiau veiklos vykdymo, paslaugų teikimas gali apimti visą VVG teritoriją.</t>
  </si>
  <si>
    <t>8 projektai, 8 seniūnijos. Tikimasi, kad veiklos apims visas seniūnijas ir paraiškos bus pateiktos iš visų seniūnijų panaudojant viešinimo /aktyvinio veiksmus.</t>
  </si>
  <si>
    <t>R16, R35, R36, R37, R39</t>
  </si>
  <si>
    <t>R5, R6, R42, R78</t>
  </si>
  <si>
    <t>R1, R4, R79</t>
  </si>
  <si>
    <t xml:space="preserve">Netaikoma </t>
  </si>
  <si>
    <t xml:space="preserve">Bus privalomi partneriai. </t>
  </si>
  <si>
    <t>Visuose projektuose bus integruotas lyčių lygybės principas. Naudos gavėjams ir skirtingų tikslinių grupių atstovams bus suteiktos lygios teisės dalyvauti veiklose ir naudotis projektų rezultatais. Įvairioms socialinėms grupėms suteikta vienoda galimybė pasinaudoti parama pagal visus prioritetus.</t>
  </si>
  <si>
    <t>8 projektai, 8 seniūnijos. Bus sudarytos sąlygos teikti paraiškas bet kurios seniniūnijos pareiškėjams. Veiklų specifika sudarys galimybes projekto rezultatais naudotis visiems VVG teritorijos gyventojams. Bus užtikrintas Taisyklių 17.2.3.1 punkto įgyvendinimas .</t>
  </si>
  <si>
    <t xml:space="preserve">Atsižvelgiant į suplanuotą priemonei lėšų sumą ir planuojamą finansuoti projektų skaičių veiklos neapims visų seniūnijų, tačiau sudarytos sąlygos teikti paraiškas bet kurios seniūnijos pareiškėjams. </t>
  </si>
  <si>
    <t>Dalyvauti projektinėse veiklose ir juos teikti bus sudarytos vienodos sąlygos visiems, netaikant pozityvios diskriminacijos pagal amžių.</t>
  </si>
  <si>
    <t xml:space="preserve">Siejama su potencialo išnaudojimu,   atsižvelgiant į 1, 2, 3, 4 stiprybes ir 1, 2, 3 ir 4 galimybes. Sutvarkius lauko  erdves atsiras viešosios erdvės įvairioms bendruomeninėms veikloms. Dėl kraštovaizdžio tvarkymo sprendimus priims patys  žmonės, taip jie skatinami labiau tapatintis su teritorija, kur gyvena, dirba bei poilsiauja, prisidėti prie vietos ir regiono savasties bei išskirtinumo įtvirtinimo. </t>
  </si>
  <si>
    <t xml:space="preserve">R4, R6. Vandens telkiniai sudaro 5 proc. teritorijos, miškai – apie 48 proc., žemės ūkio naudmenos – 34 proc., saugomų teritorijų plotas apie 22 proc. Šis rodiklis yra gerokai didesnis už vidutinį visos šalies rodiklį – 15,7 proc. ir atspindi pakankamą valstybinio ypač saugomų teritorijų tinklo išvystymą rajone: 3 rezervatai, 44 draustiniai, 1 biosferinis poligonas, 28 „Natura 2000“ teritorijos.  408 kultūros paveldo objektai.  Yra dar daug apleistų, tvarkytinų erdvių. </t>
  </si>
  <si>
    <t xml:space="preserve">Poreikis suformuluotas atsižveliant į 5,6 stiprybes, bei 1 ir 2 galimybę. </t>
  </si>
  <si>
    <t xml:space="preserve">Susitikimuose ir apklausoje buvo prieita prie išvados, kad saugomas teritorijas galima išnaudoti kaip krašto išskirtinumą ne tik turizmui, bet vietos gyventojui, skatinti gyventojus tvariai mąstyti. Gamtos paminklai,  gražios, bet dar vis apleistos erdvės, išskirtinis kraštovaizdis saugomose teritorijose - neišnaudotas potencialas. Sprendžiama problema – atsiranda natūralių laisvalaikio erdvių. Priemonė siejasi su tema, nes  skatinamas tvarios aplinkos kūrimas (nykstančios bioįvairovės,  kraštovaizdžio  saugojimas) bendradarbiaujant.  Tenkinami 1, 3 ir 4 VPS poreikiai. </t>
  </si>
  <si>
    <t xml:space="preserve">Tikslas - skatinti vietos gyventojų socialinį aktyvumą, sąmoningumą tvarumo ir atliekų rūšiavimo, ypač maisto, srityse, edukuojant visuomenę. Planuojama skatinti mažinti maisto atliekų kiekį ir rinktis sveiką mitybą. Gyventojai dar nepasiruošę maisto atliekų rūšiavimui.   Tvarus maisto vartojimas  sprendžia ir sveikatos problemas. Susietumas su VPS tema, nes įgyvendinant SO9 tikslą, iš dalies prisidedant  ir prie SO4 tikslo, bus ieškoma sumanių sprendimų mažinant maisto atliekų kiekį , skatinti sveiką gyvenseną. Priemone prisidedama prie BŽŪP R.41   rodiklio, patenkinami  1 ir 3 VPS poreikiai.  </t>
  </si>
  <si>
    <t xml:space="preserve">Tikslas - aktyvinti, skatinti jaunimą dalyvauti kaimo vietovių sumanumui didinti skirtose veiklose. Siejama su 8 konkretaus tikslo siekiais:  vietos plėtra, socialinė įtrauktis. P. įgyvendinimas prisidės prie BŽŪP R.41  R.42 rodiklių. Jaunimo ir su jaunimu dirbančios NVO bus įgalintos prisidėti prie gyventojų užimtumo didinimo, inicijuoti gyvenimo būdo pokyčius, susijusius su ES Žaliojo kurso įgyvendinimu. Priemonė tiesiogiai siejasi su VPS tema, nes bus tenkinami gyventojų poreikiai, panaudojant sumanias idėjas. </t>
  </si>
  <si>
    <t xml:space="preserve">Priemone prisidedama prie BŽŪP R.41  R.42 rodiklių įgyvendinimo. Siekiant patenkinti visus  VPS poreikius, būtini mokymai. Beveik visose priemonėse  numatytos inovacijos ir bendradarbiavimas. Susitikimuose ir apklausoje didelis poreikis mokytis, nes  žmonėms trūksta informacijos apie žiedinę ekonomiką, skaitmenizavimą, žaliąjį kursą, sveikatinimą. Todėl numatyta didesnė dalis mokymų, veiklų projektų, kurių dėka labiau sutelkiama, šviečiama, tuo pačiu įtraukiama į bendrus sprendimų priėmimus.  </t>
  </si>
  <si>
    <t xml:space="preserve">Tikslas – skatinti gyventojų užimtumą, bei naujų technologijų ir skaitmeninimo procesų diegimą ūkių veikloje, skatinant inovatyvių ir tvarių sprendimų diegimą, užtikrinant išmanųjį ūkininkavimą, našumo žemės ūkyje didinimą bei tvarią plėtrą. Priemone siekiama prisidėti prie žemės ūkio modernizavimo ir skaitmeninimo, skatinant  aplinką tausojančių sprendimų diegimą, ekologinį ūkininkavimą, bitininkystę , vaistažolių  auginimą VVG teritorijoje. Priemone prisidedama prie kompleksinio tikslo XCO įgyvendinimo,   prie BŽŪP R.37,  R.39 rodiklių įgyvendinimo.  Bus patenkintas 2 VPS poreikis. </t>
  </si>
  <si>
    <t xml:space="preserve">Tikslas – didinti gyventojų užimtumą, skatinti ir palaikyti verslo kūrimąsi ir plėtrą, didelį dėmesį skiriant inovacijų, išmanių, tvarių, klimatui neutralių sprendimų diegimui, sprendžiant gyventojų, pirmiausia – jaunimo ir ikipensinio amžiaus žmonių užimtumo problemas, tuo pačiu siekiant sudaryti sąlygas kurtis bei plėtotis verslui, siūlančiam išmanius, tvarius ir klimato pokyčiams neutralius sprendimus. Tai prisideda prie VPS temos. Kaimo vietovėse jaučiamas paslaugų trūkumas.  Priemone prisidedama prie BŽŪP R.37  ir R.39  rodiklių,   bus patenkinti 2 ir 3 VPS poreikiai. </t>
  </si>
  <si>
    <t xml:space="preserve">Tikslas – didinti gyventojų užimtumą, skatinti ir palaikyti verslo kūrimąsi ir plėtrą, didelį dėmesį skiriant inovacijų, išmanių, tvarių, klimatui neutralių sprendimų diegimui, sprendžiant gyventojų, pirmiausia – jaunimo ir ikipensinio amžiaus žmonių užimtumo problemas, tuo pačiu siekiant sudaryti sąlygas kurtis bei plėtotis verslui, siūlančiam išmanius, tvarius ir klimato pokyčiams neutralius sprendimus. Tai prisideda prie VPS temos. Kaimo vietovėse trūksta paslaugų, ypač inovatyvių, kokybišksnių.   Priemone prisidedama prie BŽŪP R.37  ir R.39  rodiklių,   bus patenkinti 2 ir 3 VPS poreikiai. 
</t>
  </si>
  <si>
    <t xml:space="preserve">Tikslas - pritaikyti socialines paslaugas senstančios visuomenės poreikiams ir sumažinti neigiamas visuomenės nuostatas, susijusias su pažeidžiamų grupių integracija. Priemonė siejasi su 8 konkretaus tikslo siekiais:  vietos plėtra, socialinė įtrauktis. Priemonės įgyvendinimas prisidės prie BŽŪP R.37, R.39, R.42 rodiklių įgyvendinimo.  Priemonė tiesiogiai siejasi su VPS tema, nes verslumo iniciatyvos bus pasitelkiamos socialinėms problemoms spręsti. Bus sudarytos prielaidos integruoti pažeidžiamas gyventojų grupes į visuomenę, teikti kompleksiškas, individualius poreikius atitinkančias paslaugas bendruomenėje ar šeimoje, įtraukimas jaunimas skatinant savanorystę. </t>
  </si>
  <si>
    <t>R7, R7.1, R7.2, R7.3, R7.4, R7.5, R7.6, R7.7</t>
  </si>
  <si>
    <t xml:space="preserve">R8.2, R29, R29.1, R29.2, R29.3, </t>
  </si>
  <si>
    <t>R3.1, R3.2, R3.3</t>
  </si>
  <si>
    <t>R42.1, R77, R77.1, R77.2</t>
  </si>
  <si>
    <t>R8, R8.1,  R8.3, R8.4, R59, R59.1, R59.2</t>
  </si>
  <si>
    <t xml:space="preserve"> R12.1, R12.2, R12.5, R45</t>
  </si>
  <si>
    <t xml:space="preserve">R17, R17.1, R17.2, R21, R65, </t>
  </si>
  <si>
    <t xml:space="preserve"> R18, R20, R30, </t>
  </si>
  <si>
    <t xml:space="preserve"> R8, R9, R22, R39, R79, R81</t>
  </si>
  <si>
    <t>R12.2, R15, R16, R17, R21,  R33, R44, R45, R62, R63, R64</t>
  </si>
  <si>
    <t>R14, R22, R29, R29.1, R81</t>
  </si>
  <si>
    <t>R12, R12.3, R12.4, R28, R33</t>
  </si>
  <si>
    <t>R28,  R33,  R59</t>
  </si>
  <si>
    <t>R15, R15.1, R54, R59.1</t>
  </si>
  <si>
    <t>R43, R43.1, R45</t>
  </si>
  <si>
    <t>R53.1, R55, X</t>
  </si>
  <si>
    <t xml:space="preserve">  R20, R30</t>
  </si>
  <si>
    <t xml:space="preserve"> R39, R45, R45.1 R46</t>
  </si>
  <si>
    <t>R3, R3.4,  R16, R19, R26, R75</t>
  </si>
  <si>
    <t xml:space="preserve">Brangstančių energetinių išteklių įtakojimas teikiamų paslaugų ir produktų kainodarai, konkurencingumo mažinimui. </t>
  </si>
  <si>
    <t>R55, 1 informacijos šaltinis</t>
  </si>
  <si>
    <t>R51, R52, 2 ir 3 informacijos šaltiniai</t>
  </si>
  <si>
    <t>Pastaba</t>
  </si>
  <si>
    <t>1 informacijos šaltinis 
2022–2030 m. Vilniaus regiono plėtros planas, https://www.e-tar.lt/portal/lt/legalAct/36610510bcd411ed97b2975f7dad7488
2 informacijos šaltinis 
https://finmin.lrv.lt/uploads/finmin/documents/files/ERS%20aprasymas_2022_gruodis.pdf
3 informacijos šaltinis
Lietuvos ekonomikos apžvalga (Lietuvos bankas, 2023 m.)
 https://www.lb.lt/uploads/publications/docs/40652_bef09070406c0b0353504d25bb9d2dfa.pdf</t>
  </si>
  <si>
    <t xml:space="preserve">Poreikis suformuluotas atsižveliant į 2, 3, 4,  6 stiprybes ir į 2, 5, 6 galimybes. Pasitelkiant amatininkus, eko ūkius, panaudojant daugiakultūrę patirtį trūksta bendradarbiavimo norint taikyti inovacijas, priimti sumanius sprendimus. Tiesioginis ryšys tarp vartotojų ir gamintojų garsinant savo kraštą taip pat sėkmingas tik bendradarbiavimo pagalba.   </t>
  </si>
  <si>
    <t>Poreikis suformuluotas atsižveliant į 2, 4, 5 ir 6 stiprybes bei į 3,4, 5, 6 galimybes. Pasinaudodami paramos galimybėmis, verslo subjektai galės įvairinti bei modernizuoti paslaugas, kurti naujas,  taikyti jaunų ir/ar naujų gyventojų inovatyvias verslumo iniciatyvas. Sėkmingai verslo plėtrai pasitarnaus ir gamintojų bei vartotojų bendradarbiavimas, inovacijų taikymas.</t>
  </si>
  <si>
    <t>Poreikis suformuluotas atsižveliant į  3 stiprybę ir 2 bei 5 galimybes. Paslaugų prieinamumo didinimas padės spręsti blogėjančios demografinės situacijos įtakojamos socialinės atskirties problemas, poreikio tenkinimas prisidės prie socialinių paslaugų įvairovės didinimo, į socialinių problemų sprendimą skatins įsitraukti NVO, taikyti sumanius socialinių problemų sprendimo būdus, skatinti savanorystę.</t>
  </si>
  <si>
    <t xml:space="preserve">3, 4 silpnybė, 4, 6 grėsmės. Gyventojų informacinių technologijų lygis vis dar yra nepakankamas. Būtina mokyti  išnaudoti informacinių technologijų galimybes kasdieniniame gyvenime. Pakyginus žemas  ekonominio raštingumo lygis. </t>
  </si>
  <si>
    <t xml:space="preserve">Susiję su Trakų rajono savivaldybės 2016–2025 metų strateginio plėtros plano  II prioritetine sritimi  „Sumanios ir socialiai aprūpintos visuomenės kūrimas”, Trakų rajono savivaldybės žaliojo kurso strategija iki 2035 m., 2022-2030 m. Vilniaus regiono plėtros plano 3 tikslo ,,Mažinti socialinę atskirtį" įgyvendinimu. </t>
  </si>
  <si>
    <t>Bendruomeninės organizacijos, atitinkančios NVO statusą, registruotos ne mažiau kaip prieš metus VVG teritorijoje teikiant paraišką.</t>
  </si>
  <si>
    <t>NVO, VšĮ ir kitos asociacijos, kurių veikla atitinka NVO apibrėžtį,  registruotos ne mažiau kaip prieš metus VVG teritorijoje teikiant paraišką.</t>
  </si>
  <si>
    <t xml:space="preserve"> NVO, VšĮ ir kitos asociacijos, kurių veikla atitinka NVO apibrėžtį,  registruotos ne mažiau kaip prieš metus VVG teritorijoje teikiant paraišką.</t>
  </si>
  <si>
    <t>Reikalavimas bus taikomas kaip tinkamumo sąlyga.</t>
  </si>
  <si>
    <t>Papildomi atrankos balai.</t>
  </si>
  <si>
    <t>Susijęs su  Trakų rajono savivaldybės 2016–2025 metų strateginio plėtros plano I prioritetine sritimi „Turistinio potencialo didinimas ir ekonominės plėtros skatinimas” ir II „Sumanios ir socialiai aprūpintos visuomenės kūrimas”, 2022–2030 m. Vilniaus regiono plėtros plano 3 tikslo ,,Mažinti socialinę atskirtį" įgyvendinimu.</t>
  </si>
  <si>
    <t>Susijęs su Trakų r. savivaldybės 2016–2025 metų strateginio plėtros plano I prioritetine sritimi „Turistinio potencialo didinimas ir ekonominės plėtros skatinimas” ir II „Sumanios ir socialiai aprūpintos visuomenės kūrimas”, su  2022-2030 m. Vilniaus regiono plėtros plano 1.1 uždavinio ,,Sudaryti patrauklias sąlygas pritraukti investicijas, vidiniams netolygumams mažinti", su  su strategijos  LIETUVA 2030 įgyvendinimu, kuriant sumanią ekonomiką.</t>
  </si>
  <si>
    <t xml:space="preserve">Susijęs su Trakų r. savivaldybės žaliojo kurso strategijos iki 2035 m, I pr.  1.1 tiklsu „Pagerinti savivaldybės viešųjų erdvių būklę ir išsaugoti biologinės įvairovės lygį", III pr.  3.3 tiklsu, su 2022-2030 m. Vilniaus regiono plėtros plano 1.2 uždavinio ,,Paskatinti tolygią kūrybinės ekonomikos ir turizmo plėtrą",  ES Baltijos jūros regiono strategijos 2019-2024 m. politikos srities ,,Turizmas" įgyvendinimu. </t>
  </si>
  <si>
    <t>Atsižvelgta į gyventojų nuomonę išsakytą susitikimuose, paeiktą apklausoje (50 proc.). R7, R7.2,  R18,  R20, R30,   Norima burtis ir  dažniau  laisvalaikį leisti gamtos apsuptyje, tačiau jos neužteršti.</t>
  </si>
  <si>
    <t xml:space="preserve">Planuojami 8 projektai VVG teritorijoje. Bus patenkinti 1, 3 ir 4 poreikiai. Sutvarkytos/pritaikytos ne mažiau kaip 8 viešosios erdvės gamtoje. </t>
  </si>
  <si>
    <t>Talkos, akcijos, plenerai, stovyklos, eko dirbtuvės, kiti renginiai, susiję su kraštovaizdžio išsaugojimu pritaikant erdves.</t>
  </si>
  <si>
    <t>Pareiškėjai - visos NVO, kurių veikla atitinka NVO apibrėžtį.   Partneriai - NVO, kurių veikla atitinka NVO apibrėžtį, biudžetinės įstaigos.</t>
  </si>
  <si>
    <t xml:space="preserve">Tinkamumo sąlygos pareiškėjams  ir  vietos projektams bus nurodytos Vietos projektų administravimo taisyklėse. </t>
  </si>
  <si>
    <t>Tinkamumo sąlygos pareiškėjams  ir  vietos projektams bus nurodytos Vietos projektų administravimo taisyklėse. .</t>
  </si>
  <si>
    <t xml:space="preserve">Pagal priemonę planuojamų paremti projektų skaičius apskaičiuotas pagal seniūnijų skaičių, bus siekiama, kad kiekvienoje seniūnijoje būtų sutvarkta po erdvę. 8 seniūnijos, 8 erdvės. </t>
  </si>
  <si>
    <t>Suteikiami papildomi balai</t>
  </si>
  <si>
    <t>Planuojami 2 projektai, skatinantys vietos gyventojų socialinį aktyvumą, sąmoningumą tvarumo ir atliekų rūšiavimo, ypač maisto, srityse, edukuojant visuomenę. Planuojama skatinti mažinti maisto atliekų kiekį ir rinktis sveiką mitybą. Planuojama įtraukti 200 gyventojų.</t>
  </si>
  <si>
    <t>Netaikoma.</t>
  </si>
  <si>
    <t>Bus privalomi partneriai.</t>
  </si>
  <si>
    <t xml:space="preserve">Taikomi reiklavaimai, skatinantys  mažinti maisto atliekų kiekį, jas rūšiuoti,  ir rinktis sveiką mitybą. Reikalavimai bus numatyti vertinimo kriterijuose. </t>
  </si>
  <si>
    <t>Lauko dienos, stovyklos, eko dirbtuvės, kiti renginiai, susiję su tvarios aplinkos kūrimu, aplinkosauginio sąmoningumo diddinimu.</t>
  </si>
  <si>
    <t xml:space="preserve"> </t>
  </si>
  <si>
    <t xml:space="preserve">Pagal priemonę planuojamų paremti projektų skaičius apskaičiuotas atsižvelgiant į poreikius, suma projektui paskaičiuota atsižvelgiant į įgyvendinamos VPS patirtį, įgyvendinant tik veiklos projektus. </t>
  </si>
  <si>
    <t xml:space="preserve">Įgyvendinus priemonę suaktyvės jaunimo,  kitų organizacijų, dirbančių su jaunimu, veikla, daugiau jaunų žmonių dalyvaus formalių organizacijų veikloje, sumanūs sprendimai bus priimamai atsižvelgiant ir į jaunimo  nuomonę, bus paskatinta savanorystė, įgyta verslumo įgūdžių,  pagerės projektuose dalyvavusių NVO teikiamų paslaugų kokybė. </t>
  </si>
  <si>
    <t xml:space="preserve">Bus numatyti atrankos kriterijai. </t>
  </si>
  <si>
    <t xml:space="preserve">Netaikoma. </t>
  </si>
  <si>
    <t>Taikomi reikalavimai (bent 1 iš alternatyvų): 
1) projekto veiklos prisideda prie gyventojų ekologinio, aplinkosauginio sąmoningumo ugdymo (stovyklos, neformalus ugdymas, terapija ir pan.);
2) į VP įgyvendinimą įtrauktos veiklos, susijusios su aplinkosauginiu švietimu ir jo svarba, tvarumu, ekologinių sprendimų įgyvendinimu, fizinio aktyvumo skatinimu.</t>
  </si>
  <si>
    <t>Stovyklos, akcijos,  apvalauis stalo diskusijos, edukacijos, žygiai, kiti  renginiai, susiję su jaunimo aktyvinimu.</t>
  </si>
  <si>
    <t xml:space="preserve">Padidėjęs  gyventojų ekologinis, aplinkosauginis sąmoningumas; įvairių sektorių atstovai geba priimti bendrus sprendimus,  teikiami projektai inovatyvūs, juos įgyvedinant priimami tvarūs sprendimai. </t>
  </si>
  <si>
    <t>Pagal priemonę gali būti pasirenkamos viena arba kelios remtinos ekonominės veiklos, susijusios su skaitmeninių, informacinių komunikacinių technologijų taikymu versle.  Remiama: AEI, skaitmeninių, kitų pažangių sprendimų diegimas; įrangos įsigijimas; paslaugų įsigijimas.</t>
  </si>
  <si>
    <t>Paskatintas  naujų technologijų ir skaitmeninimo procesų diegimas ūkių veikloje,  inovatyvių ir tvarių sprendimų diegimas, užtikrinant išmanųjį ūkininkavimą, našumo žemės ūkyje didinimą bei tvarią plėtrą.</t>
  </si>
  <si>
    <t xml:space="preserve">Paskatintas bendradarbiavimas  tarp ūkių, smulkaus verslo; Sustiprėję partnerystės ryšiai tarp vietos verslininkų: paslaugų teikėjų/produktų gamintyojų ir  turizmo verslo atstovų vystant skaitmenizavimą ir nuotolinį pardavimą; organizuojant maistop hgradnines. </t>
  </si>
  <si>
    <t xml:space="preserve"> Išaugęs paslaugų skaičius (ne mažiau kaip 4 naujos paslaugos) </t>
  </si>
  <si>
    <t xml:space="preserve">Pagal priemonę planuojamų paremti projektų skaičius apskaičiuotas pagal poreikį, vieno projekto suma paskaičiuota be investicijų į infrastruktūrą.  </t>
  </si>
  <si>
    <t>Bus keliamas reikalavimas, kad rezultatas būtų susijęs su žiedine ekonomika (tvarus maisto naudojimas, maisto grandinės kt.)</t>
  </si>
  <si>
    <t>Pagal priemonę remiamos viena arba kelios  ekonominės veiklos, susijusios su maisto tvarumu.</t>
  </si>
  <si>
    <t xml:space="preserve">Pagal priemonę planuojamų paremti projektų skaičius apskaičiuotas pagal poreikį .   Suma projektui paskaičiuota atsižvelgiant į įgyvendinamos VPS patirtį, įgyvendinant tik veiklos projektus. </t>
  </si>
  <si>
    <t>Pagal priemonę remiamos viena arba kelios  ekonominės veiklos verslo pradžiai ar /ir plėtrai.</t>
  </si>
  <si>
    <t>Pagal priemonę remiamos viena arba kelios  ekonominės veiklos socialinio verslo pradžiai ar /ir plėtrai.</t>
  </si>
  <si>
    <t xml:space="preserve"> Sudarytos prielaidos integruoti pažeidžiamas gyventojų grupes į visuomenę, teikti kompleksiškas, individualius poreikius atitinkančias paslaugas bendruomenėje ar šeimoje, įtrauktas jaunimas skatinant savanorystę. </t>
  </si>
  <si>
    <t xml:space="preserve">Padidėjęs NVO sektoriaus verslumas, gebėjimas pasirūpinti savo bendruomenės nariais; paskatinta sektorių partnerystė; sukurta nauja paslauga pritaikant bent vieną  inovaciją; suaktyvinta savanorystė.
</t>
  </si>
  <si>
    <t>Bus keliamas reikalavimas, kad paslaugos būtų susijusios su maistu ir sveikata.</t>
  </si>
  <si>
    <t xml:space="preserve">Bus keliamas reikalavimas, kad socialinis verslas  būtų susijęs su sveika gyvensena. </t>
  </si>
  <si>
    <t>bus keliamas reikalavimas, kad bendruomeninis verslasbūtų susijęs su tvariu vystymusi; gamtos išteklių naudojimu mažinant priklausomybę nuo cheminių medžiagų.</t>
  </si>
  <si>
    <t>Reikalavimas bus taikomas kaip tinkamumo sąlyga</t>
  </si>
  <si>
    <t>R.26, R45, R46. Soc. pažeidžiama grupė senėjanti visuomenė, bedarbiai, iš jų daugiau nei pusė  (60 proc.) yra nekvalifikuoti.</t>
  </si>
  <si>
    <t xml:space="preserve">  Formuojant poreikį, atsižvelgta ir į 2, 3, 6 silpnybes bei 4 grėsmę. </t>
  </si>
  <si>
    <t>Gyventojai išreiškė poreikį  dėl paslaugų kokybės ir įvairumo apklausos  (48.3 proc.) ir susitikimų metu (R 9).</t>
  </si>
  <si>
    <t>Atsižvelgta į gyventojų nuomonę išsakytą susitikimuose, paeiktą apklausoje  dėl verslų (50 proc.), inovacijų  (39.6 proc.) (R12), žiedinės bioekonomikos  skatinimo (R14)</t>
  </si>
  <si>
    <t>Atsižvelgta į gyventojų nuomonę išsakytą susitikimuose, paeiktą apklausoje (39 proc. apklaustųjų siūlo kurti priemones Savanorystę skatinančioms iniciatyvoms vystyti  (39.3 proc.) (R 15), aktyvinti NVO ir jaunimą,</t>
  </si>
  <si>
    <t>Atsižvelgta į gyventojų nuomonę, išsakytą susitikimuose, paeiktą apklausoje (smulkių ūkio subjektų bendradarbiavimui  (41.2 proc.) (R 13) , kt).</t>
  </si>
  <si>
    <t>Lentavrio  ir Senųjų Trakų seniūnijose daugiausiai vidutinių ir didelių įmonių, gamyklų, ir dabar dar statomų,  (R8.1), VVG  veikia dvi žemės ūkio bendrovės (R59).,  veikia „AČIŪ“ stotelė, (R8.2). Pastebėta tendencija, kad įmonės/ ūkiai neišnaudoja tarpusavio bendradarbiavimo galimybių (R59.2), o esamas jų bendradarbiavimas yra pakankamai neišplėtotas (R59.1).</t>
  </si>
  <si>
    <t xml:space="preserve">Atsižvelta į 4, 6 silpnybes, 2 ir 6 grėsmes. Kaimiškosiose vietovėse nėra jaunimo organizacijų,, pasyvios bendruomenės nėra lyderių. </t>
  </si>
  <si>
    <t xml:space="preserve">R21. VVG teritorijoje registruotos  47 bendruomenės, iš jų  39 kaimiškosiose teritorijose, tačiau aktyvių tik apie 10 (R62). Nevyriausybinių jaunimo organizacijų kaimiškosiose teritorijose visai nėra, o su jaunimu dirba tik 2 (R65). </t>
  </si>
  <si>
    <t>1 poreikis. Pritaikyti  kraštovaizdį,  kultūros ir gamtos paveldą laisvalaikio, vaikų užimtumo, sveikatingumo, turizmo veikloms.</t>
  </si>
  <si>
    <t>4 poreikis. Skatinti bendradarbiavimą tarp sektorių, ūkio subjektų populiarinant savo kraštą.</t>
  </si>
  <si>
    <t>5 poreikis. Gerinti paslaugų kokybę,  didinti prieinamumą  ir įvairovę visoms  amžiaus ir/ar  socialiai pažeidžiamoms gyventojų grupėms.</t>
  </si>
  <si>
    <t>2 poreikis. Stiprinti smulkiuosius verslus, taikant  inovatyvius ir/ar tvarius sprendimus, diegiant skaitmenizavimą.</t>
  </si>
  <si>
    <t>Susijęs su Trakų rajono savivaldybės 2016–2025 metų strateginio plėtros plano II prioriteto tiklsine sritimi „Sumanios ir socialiai aprūpintos visuomenės kūrimas”, Trakų rajono savivaldybės žaliojo kurso strategija iki 2035 m., 2022-2030 m. Vilniaus regiono plėtros plano 3 tikslo ,,Mažinti socialinę atskirtį" įgyvendinimu.</t>
  </si>
  <si>
    <t>Trakų krašto vietos veikos grupės NVO, biudžetinių įstaigų atstovai</t>
  </si>
  <si>
    <t>Trakų krašto vietos veiklos grupės NVO, biudžetinių įstaigų atstovai</t>
  </si>
  <si>
    <t>Trakų krašto vietos veiklos grupės NVO atstovai, jaunimas.</t>
  </si>
  <si>
    <t>Potencialūs vietos projektų pareiškėjai, vykdytojai.</t>
  </si>
  <si>
    <t>Žemės ūkio bendrovių, ūkininkų, mažojo ir smulkiojo verslo atstovai.</t>
  </si>
  <si>
    <t xml:space="preserve">Ūkio subjektai (fiziniai (amatininkai, kt.) ir (arba) juridiniai asmenys) </t>
  </si>
  <si>
    <t>Ūkio subjektai (fiziniai (amatininkai, kt.) ir (arba) juridiniai asmenys)</t>
  </si>
  <si>
    <t>Socialinio verslo naudos gavėjai ir klientai</t>
  </si>
  <si>
    <t>VVG teritorijos bendruomeninės organizacijos, jų atstovai</t>
  </si>
  <si>
    <t xml:space="preserve">VVG atstovai </t>
  </si>
  <si>
    <t>Dviejuose ūkiuose bus sukurtos 2 darbo vietos .</t>
  </si>
  <si>
    <t>Ūkio / verslo subjektams bendradarbiaujant bus sukurta 1 darbo vieta.</t>
  </si>
  <si>
    <t>Keturiose verslo įmonėse bus sukurtos 4 darbo vietos.</t>
  </si>
  <si>
    <t>Dviejose nevyriausybinėse organizacijose steigiant/plečiant socialinį verslą bus sukurta po 1 darbo vietą.</t>
  </si>
  <si>
    <t xml:space="preserve">Steigiant bendromeninį verslą, nerealu, kad išsilaikytų 1 darbo vieta, steigiama 0,5 etato. </t>
  </si>
  <si>
    <t>susitikimų metu buvo nustatytas poreikis bendradarbiavimui arba amtininmų, arba kuriant maisto grandines.</t>
  </si>
  <si>
    <t>Buvo nustatytas poreikis projekto metu apmokinti asmenį, suteikti jam kompetencijų dirbti inovatyviai, tada jį įdarbinti. Numatytos 4 verslo įmonės, kurios galimai pasinaudos parama.</t>
  </si>
  <si>
    <t xml:space="preserve">Socialinio verslo tęstinumui numatytos dvi NVO kaip verslo įstaigos. </t>
  </si>
  <si>
    <t>Numatyti 8 projektai, 1 VP metu nauda numatyta daugiau kaip 100 asmenų.</t>
  </si>
  <si>
    <t>2 VP metu į veiklas bus įtraukta 300 NVO ir biudžetinių įstaigų atstovų.</t>
  </si>
  <si>
    <t xml:space="preserve">Potencialių pareiškėjų realiai yra mažiau, tačiau suteikti žinių numatyta didesnei daliai asmenų, kurie gali būti verslo ir ypač veiklos projektų vykdytojais </t>
  </si>
  <si>
    <t xml:space="preserve">Planuojama apimti visas 8 seniūnijas, didesnėse seniūnijose numatyta po 100 dalyvių, mažesnėse po 50. </t>
  </si>
  <si>
    <t xml:space="preserve">Numatyti 2 jaunimo projektai, kurių metu bus įtauktas jaunimas iš socialinės rizikos šeimų. </t>
  </si>
  <si>
    <t xml:space="preserve">Numatyti 2 projektai, kurių metu tvarkant viešąją erdvę ji bus pritaikoma judėjimo negalią turintiems, ten jiems organizuoti renginiai. </t>
  </si>
  <si>
    <t xml:space="preserve">Pagal savivaldybės soc. Paramos skyriaus duomenis pirties/skalbyklos/ naudosis 50 asmenų (1 VP), senuvo amžiaus žmonių užimtumas (dienos centras) - 30 žmonių. </t>
  </si>
  <si>
    <t>Į savanorystę įtraukiami 5 vieniįi asmenys</t>
  </si>
  <si>
    <t>Susitikime su ūkininkais buvo preikštas poreikis, įsigyti įrangą ir programas derliaus priėmimui, išdavimui. Planuojama remti 2 ūkius.</t>
  </si>
  <si>
    <t>1.	Sukuriama (-os) darbo vieta (-os) asmeniui (-ims) iki 40 metų imtinai 
      2. Kuriamas žemės ūkio verslas 
Detalus atrankos kriterijų sąrašas bus nustatomas priemonės įgyvendinimo taisyklėse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</si>
</sst>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x14ac:knownFonts="1">
    <font>
      <sz val="11"/>
      <color theme="1"/>
      <name val="Calibri"/>
      <family val="2"/>
      <charset val="186"/>
      <scheme val="minor"/>
    </font>
    <font>
      <sz val="11"/>
      <color rgb="FFFF0000"/>
      <name val="Calibri"/>
      <family val="2"/>
      <charset val="186"/>
      <scheme val="minor"/>
    </font>
    <font>
      <sz val="12"/>
      <color theme="1"/>
      <name val="Times New Roman"/>
      <family val="1"/>
    </font>
    <font>
      <b/>
      <sz val="12"/>
      <color theme="1"/>
      <name val="Times New Roman"/>
      <family val="1"/>
    </font>
    <font>
      <b/>
      <sz val="11"/>
      <color theme="1"/>
      <name val="Calibri"/>
      <family val="2"/>
      <scheme val="minor"/>
    </font>
    <font>
      <sz val="16"/>
      <color theme="1"/>
      <name val="Calibri"/>
      <family val="2"/>
      <charset val="186"/>
      <scheme val="minor"/>
    </font>
    <font>
      <sz val="16"/>
      <color theme="1"/>
      <name val="Calibri"/>
      <family val="2"/>
      <scheme val="minor"/>
    </font>
    <font>
      <sz val="11"/>
      <name val="Calibri"/>
      <family val="2"/>
      <charset val="186"/>
      <scheme val="minor"/>
    </font>
    <font>
      <sz val="8"/>
      <name val="Calibri"/>
      <family val="2"/>
      <charset val="186"/>
      <scheme val="minor"/>
    </font>
    <font>
      <sz val="11"/>
      <color theme="1"/>
      <name val="Calibri"/>
      <family val="2"/>
      <scheme val="minor"/>
    </font>
    <font>
      <sz val="11"/>
      <color rgb="FFFF0000"/>
      <name val="Calibri"/>
      <family val="2"/>
      <scheme val="minor"/>
    </font>
    <font>
      <sz val="12"/>
      <name val="Times New Roman"/>
      <family val="1"/>
    </font>
    <font>
      <b/>
      <i/>
      <sz val="11"/>
      <color theme="1"/>
      <name val="Calibri"/>
      <family val="2"/>
      <scheme val="minor"/>
    </font>
    <font>
      <sz val="11"/>
      <name val="Calibri"/>
      <family val="2"/>
      <scheme val="minor"/>
    </font>
    <font>
      <b/>
      <sz val="11"/>
      <name val="Calibri"/>
      <family val="2"/>
      <scheme val="minor"/>
    </font>
    <font>
      <b/>
      <sz val="12"/>
      <name val="Times New Roman"/>
      <family val="1"/>
    </font>
    <font>
      <b/>
      <i/>
      <sz val="11"/>
      <name val="Calibri"/>
      <family val="2"/>
      <scheme val="minor"/>
    </font>
    <font>
      <sz val="11"/>
      <color theme="8"/>
      <name val="Calibri"/>
      <family val="2"/>
      <charset val="186"/>
      <scheme val="minor"/>
    </font>
    <font>
      <b/>
      <sz val="16"/>
      <color theme="1"/>
      <name val="Calibri"/>
      <family val="2"/>
      <scheme val="minor"/>
    </font>
    <font>
      <sz val="11"/>
      <color theme="4" tint="0.79998168889431442"/>
      <name val="Calibri"/>
      <family val="2"/>
      <charset val="186"/>
      <scheme val="minor"/>
    </font>
    <font>
      <sz val="8"/>
      <color theme="1"/>
      <name val="Calibri"/>
      <family val="2"/>
      <scheme val="minor"/>
    </font>
    <font>
      <sz val="14"/>
      <color theme="1"/>
      <name val="Calibri"/>
      <family val="2"/>
      <charset val="186"/>
      <scheme val="minor"/>
    </font>
    <font>
      <sz val="14"/>
      <name val="Calibri"/>
      <family val="2"/>
      <scheme val="minor"/>
    </font>
    <font>
      <sz val="14"/>
      <color theme="1"/>
      <name val="Calibri"/>
      <family val="2"/>
      <scheme val="minor"/>
    </font>
    <font>
      <sz val="14"/>
      <color rgb="FFFF0000"/>
      <name val="Calibri"/>
      <family val="2"/>
      <scheme val="minor"/>
    </font>
    <font>
      <sz val="14"/>
      <color rgb="FFFF0000"/>
      <name val="Calibri"/>
      <family val="2"/>
      <charset val="186"/>
      <scheme val="minor"/>
    </font>
    <font>
      <sz val="8"/>
      <color theme="1"/>
      <name val="Calibri"/>
      <family val="2"/>
      <charset val="186"/>
      <scheme val="minor"/>
    </font>
    <font>
      <sz val="9"/>
      <color theme="1"/>
      <name val="Calibri"/>
      <family val="2"/>
      <charset val="186"/>
      <scheme val="minor"/>
    </font>
    <font>
      <sz val="11"/>
      <color theme="8"/>
      <name val="Calibri"/>
      <family val="2"/>
      <scheme val="minor"/>
    </font>
    <font>
      <b/>
      <sz val="14"/>
      <name val="Calibri"/>
      <family val="2"/>
      <scheme val="minor"/>
    </font>
    <font>
      <b/>
      <sz val="14"/>
      <color theme="1"/>
      <name val="Calibri"/>
      <family val="2"/>
      <scheme val="minor"/>
    </font>
    <font>
      <sz val="16"/>
      <color rgb="FFFF0000"/>
      <name val="Calibri"/>
      <family val="2"/>
      <charset val="186"/>
      <scheme val="minor"/>
    </font>
    <font>
      <i/>
      <sz val="11"/>
      <name val="Calibri"/>
      <family val="2"/>
      <scheme val="minor"/>
    </font>
    <font>
      <sz val="8"/>
      <name val="Calibri"/>
      <family val="2"/>
      <scheme val="minor"/>
    </font>
    <font>
      <i/>
      <sz val="11"/>
      <color theme="1"/>
      <name val="Calibri"/>
      <family val="2"/>
      <scheme val="minor"/>
    </font>
    <font>
      <b/>
      <sz val="16"/>
      <color theme="1"/>
      <name val="Times New Roman"/>
      <family val="1"/>
    </font>
    <font>
      <sz val="11"/>
      <color theme="0"/>
      <name val="Calibri"/>
      <family val="2"/>
      <charset val="186"/>
      <scheme val="minor"/>
    </font>
    <font>
      <sz val="9"/>
      <color theme="1"/>
      <name val="Calibri"/>
      <family val="2"/>
      <scheme val="minor"/>
    </font>
    <font>
      <sz val="12"/>
      <color theme="1"/>
      <name val="Times New Roman"/>
      <family val="1"/>
      <charset val="186"/>
    </font>
  </fonts>
  <fills count="12">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theme="5" tint="0.79998168889431442"/>
        <bgColor indexed="64"/>
      </patternFill>
    </fill>
    <fill>
      <patternFill patternType="solid">
        <fgColor theme="8"/>
        <bgColor indexed="64"/>
      </patternFill>
    </fill>
    <fill>
      <patternFill patternType="solid">
        <fgColor theme="0" tint="-0.249977111117893"/>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diagonalUp="1" diagonalDown="1">
      <left/>
      <right style="thin">
        <color indexed="64"/>
      </right>
      <top style="thin">
        <color indexed="64"/>
      </top>
      <bottom/>
      <diagonal style="thin">
        <color indexed="64"/>
      </diagonal>
    </border>
    <border diagonalUp="1" diagonalDown="1">
      <left/>
      <right style="thin">
        <color indexed="64"/>
      </right>
      <top/>
      <bottom/>
      <diagonal style="thin">
        <color indexed="64"/>
      </diagonal>
    </border>
    <border diagonalUp="1" diagonalDown="1">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top style="medium">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9" fillId="0" borderId="0"/>
  </cellStyleXfs>
  <cellXfs count="770">
    <xf numFmtId="0" fontId="0" fillId="0" borderId="0" xfId="0"/>
    <xf numFmtId="0" fontId="0" fillId="0" borderId="0" xfId="0" applyAlignment="1">
      <alignment vertical="top"/>
    </xf>
    <xf numFmtId="0" fontId="13" fillId="0" borderId="0" xfId="0" applyFont="1" applyAlignment="1">
      <alignment vertical="top"/>
    </xf>
    <xf numFmtId="0" fontId="5" fillId="0" borderId="0" xfId="0" applyFont="1"/>
    <xf numFmtId="0" fontId="5" fillId="0" borderId="0" xfId="0" applyFont="1" applyAlignment="1">
      <alignment horizontal="center"/>
    </xf>
    <xf numFmtId="0" fontId="0" fillId="2" borderId="13" xfId="0" applyFill="1" applyBorder="1"/>
    <xf numFmtId="0" fontId="0" fillId="2" borderId="15" xfId="0" applyFill="1" applyBorder="1"/>
    <xf numFmtId="0" fontId="0" fillId="2" borderId="14" xfId="0" applyFill="1" applyBorder="1"/>
    <xf numFmtId="0" fontId="0" fillId="0" borderId="0" xfId="0" applyAlignment="1">
      <alignment horizontal="center"/>
    </xf>
    <xf numFmtId="0" fontId="5" fillId="0" borderId="0" xfId="0" applyFont="1" applyProtection="1">
      <protection locked="0"/>
    </xf>
    <xf numFmtId="0" fontId="0" fillId="0" borderId="0" xfId="0"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vertical="top"/>
      <protection locked="0"/>
    </xf>
    <xf numFmtId="0" fontId="0" fillId="0" borderId="0" xfId="0" applyAlignment="1" applyProtection="1">
      <alignment vertical="top" wrapText="1"/>
      <protection locked="0"/>
    </xf>
    <xf numFmtId="0" fontId="0" fillId="0" borderId="0" xfId="0" applyAlignment="1" applyProtection="1">
      <alignment horizontal="center" vertical="top"/>
      <protection locked="0"/>
    </xf>
    <xf numFmtId="0" fontId="9" fillId="0" borderId="0" xfId="0" applyFont="1" applyAlignment="1" applyProtection="1">
      <alignment horizontal="center" vertical="top"/>
      <protection locked="0"/>
    </xf>
    <xf numFmtId="0" fontId="1" fillId="0" borderId="0" xfId="0" applyFont="1" applyAlignment="1" applyProtection="1">
      <alignment horizontal="center" vertical="top"/>
      <protection locked="0"/>
    </xf>
    <xf numFmtId="0" fontId="0" fillId="0" borderId="0" xfId="0" applyAlignment="1">
      <alignment horizontal="center" vertical="top"/>
    </xf>
    <xf numFmtId="0" fontId="9" fillId="0" borderId="0" xfId="0" applyFont="1" applyAlignment="1">
      <alignment horizontal="center" vertical="top"/>
    </xf>
    <xf numFmtId="0" fontId="9" fillId="2" borderId="1" xfId="0" applyFont="1" applyFill="1" applyBorder="1" applyAlignment="1">
      <alignment horizontal="center" vertical="top"/>
    </xf>
    <xf numFmtId="0" fontId="9" fillId="2" borderId="1" xfId="0" applyFont="1" applyFill="1" applyBorder="1" applyAlignment="1">
      <alignment horizontal="center" vertical="top" wrapText="1"/>
    </xf>
    <xf numFmtId="0" fontId="9" fillId="2" borderId="12" xfId="0" applyFont="1" applyFill="1" applyBorder="1" applyAlignment="1">
      <alignment horizontal="center" vertical="top" wrapText="1"/>
    </xf>
    <xf numFmtId="0" fontId="0" fillId="2" borderId="13" xfId="0" applyFill="1" applyBorder="1" applyAlignment="1">
      <alignment vertical="top"/>
    </xf>
    <xf numFmtId="0" fontId="0" fillId="2" borderId="5"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vertical="top"/>
    </xf>
    <xf numFmtId="0" fontId="4" fillId="2" borderId="9" xfId="0" applyFont="1" applyFill="1" applyBorder="1" applyAlignment="1">
      <alignment horizontal="center" vertical="top" wrapText="1"/>
    </xf>
    <xf numFmtId="0" fontId="0" fillId="2" borderId="15" xfId="0" applyFill="1" applyBorder="1" applyAlignment="1">
      <alignment vertical="top"/>
    </xf>
    <xf numFmtId="0" fontId="0" fillId="4" borderId="15" xfId="0" applyFill="1" applyBorder="1" applyAlignment="1">
      <alignment horizontal="center" vertical="top"/>
    </xf>
    <xf numFmtId="0" fontId="0" fillId="2" borderId="1" xfId="0" applyFill="1" applyBorder="1" applyAlignment="1">
      <alignment vertical="top"/>
    </xf>
    <xf numFmtId="0" fontId="4" fillId="2" borderId="12" xfId="0" applyFont="1" applyFill="1" applyBorder="1" applyAlignment="1">
      <alignment horizontal="center" vertical="top" wrapText="1"/>
    </xf>
    <xf numFmtId="0" fontId="4" fillId="2" borderId="1" xfId="0" applyFont="1" applyFill="1" applyBorder="1" applyAlignment="1">
      <alignment horizontal="center" vertical="top" wrapText="1"/>
    </xf>
    <xf numFmtId="0" fontId="0" fillId="2" borderId="11" xfId="0" applyFill="1" applyBorder="1" applyAlignment="1">
      <alignment vertical="top"/>
    </xf>
    <xf numFmtId="0" fontId="0" fillId="2" borderId="12" xfId="0" applyFill="1" applyBorder="1" applyAlignment="1">
      <alignment vertical="top"/>
    </xf>
    <xf numFmtId="0" fontId="0" fillId="4" borderId="13" xfId="0" applyFill="1" applyBorder="1" applyAlignment="1">
      <alignment horizontal="center" vertical="top"/>
    </xf>
    <xf numFmtId="0" fontId="21" fillId="0" borderId="0" xfId="0" applyFont="1" applyAlignment="1">
      <alignment vertical="top"/>
    </xf>
    <xf numFmtId="0" fontId="21" fillId="0" borderId="0" xfId="0" applyFont="1" applyAlignment="1">
      <alignment horizontal="center" vertical="top"/>
    </xf>
    <xf numFmtId="0" fontId="21" fillId="0" borderId="0" xfId="0" applyFont="1" applyAlignment="1" applyProtection="1">
      <alignment vertical="top"/>
      <protection locked="0"/>
    </xf>
    <xf numFmtId="0" fontId="21" fillId="0" borderId="0" xfId="0" applyFont="1"/>
    <xf numFmtId="0" fontId="7" fillId="0" borderId="5" xfId="0" applyFont="1" applyBorder="1" applyAlignment="1" applyProtection="1">
      <alignment horizontal="center" wrapText="1"/>
      <protection locked="0"/>
    </xf>
    <xf numFmtId="0" fontId="0" fillId="0" borderId="0" xfId="0" applyAlignment="1">
      <alignment vertical="top" wrapText="1"/>
    </xf>
    <xf numFmtId="0" fontId="23" fillId="0" borderId="0" xfId="0" applyFont="1" applyAlignment="1" applyProtection="1">
      <alignment vertical="top"/>
      <protection locked="0"/>
    </xf>
    <xf numFmtId="0" fontId="1" fillId="0" borderId="0" xfId="0" applyFont="1" applyAlignment="1" applyProtection="1">
      <alignment vertical="top"/>
      <protection locked="0"/>
    </xf>
    <xf numFmtId="0" fontId="23" fillId="0" borderId="0" xfId="0" applyFont="1" applyAlignment="1">
      <alignment vertical="top"/>
    </xf>
    <xf numFmtId="0" fontId="0" fillId="4" borderId="0" xfId="0" applyFill="1" applyAlignment="1">
      <alignment vertical="top" wrapText="1"/>
    </xf>
    <xf numFmtId="0" fontId="0" fillId="4" borderId="2" xfId="0" applyFill="1" applyBorder="1" applyAlignment="1">
      <alignment vertical="top" wrapText="1"/>
    </xf>
    <xf numFmtId="0" fontId="13" fillId="2" borderId="1" xfId="0" applyFont="1" applyFill="1" applyBorder="1" applyAlignment="1">
      <alignment horizontal="center" vertical="top"/>
    </xf>
    <xf numFmtId="0" fontId="0" fillId="2" borderId="6" xfId="0" applyFill="1" applyBorder="1" applyAlignment="1">
      <alignment horizontal="center" vertical="top" wrapText="1"/>
    </xf>
    <xf numFmtId="0" fontId="0" fillId="2" borderId="0" xfId="0" applyFill="1" applyAlignment="1">
      <alignment horizontal="center" vertical="top" wrapText="1"/>
    </xf>
    <xf numFmtId="0" fontId="0" fillId="2" borderId="7" xfId="0" applyFill="1" applyBorder="1" applyAlignment="1">
      <alignment horizontal="center" vertical="top" wrapText="1"/>
    </xf>
    <xf numFmtId="0" fontId="21" fillId="0" borderId="0" xfId="0" applyFont="1" applyProtection="1">
      <protection locked="0"/>
    </xf>
    <xf numFmtId="0" fontId="4" fillId="0" borderId="0" xfId="0" applyFont="1" applyAlignment="1" applyProtection="1">
      <alignment horizontal="center"/>
      <protection locked="0"/>
    </xf>
    <xf numFmtId="0" fontId="3" fillId="0" borderId="0" xfId="0" applyFont="1" applyAlignment="1">
      <alignment horizontal="left"/>
    </xf>
    <xf numFmtId="0" fontId="2" fillId="0" borderId="0" xfId="0" applyFont="1" applyAlignment="1">
      <alignment horizontal="left"/>
    </xf>
    <xf numFmtId="0" fontId="2" fillId="0" borderId="0" xfId="0" applyFont="1"/>
    <xf numFmtId="0" fontId="2" fillId="2" borderId="10" xfId="0" applyFont="1" applyFill="1" applyBorder="1" applyAlignment="1">
      <alignment horizontal="left" vertical="center"/>
    </xf>
    <xf numFmtId="0" fontId="11" fillId="0" borderId="6" xfId="0" applyFont="1" applyBorder="1" applyAlignment="1">
      <alignment horizontal="left"/>
    </xf>
    <xf numFmtId="0" fontId="2" fillId="0" borderId="15" xfId="0" applyFont="1" applyBorder="1" applyAlignment="1">
      <alignment horizontal="left"/>
    </xf>
    <xf numFmtId="0" fontId="11" fillId="0" borderId="8" xfId="0" applyFont="1" applyBorder="1" applyAlignment="1">
      <alignment horizontal="left"/>
    </xf>
    <xf numFmtId="0" fontId="2" fillId="0" borderId="14" xfId="0" applyFont="1" applyBorder="1" applyAlignment="1">
      <alignment horizontal="left"/>
    </xf>
    <xf numFmtId="0" fontId="15" fillId="2" borderId="1" xfId="0" applyFont="1" applyFill="1" applyBorder="1" applyAlignment="1">
      <alignment horizontal="left"/>
    </xf>
    <xf numFmtId="0" fontId="11" fillId="0" borderId="15" xfId="0" applyFont="1" applyBorder="1" applyAlignment="1">
      <alignment horizontal="left"/>
    </xf>
    <xf numFmtId="0" fontId="11" fillId="0" borderId="14" xfId="0" applyFont="1" applyBorder="1" applyAlignment="1">
      <alignment horizontal="left"/>
    </xf>
    <xf numFmtId="0" fontId="2" fillId="0" borderId="15" xfId="0" applyFont="1" applyBorder="1"/>
    <xf numFmtId="0" fontId="11" fillId="0" borderId="0" xfId="0" applyFont="1" applyAlignment="1">
      <alignment horizontal="left"/>
    </xf>
    <xf numFmtId="0" fontId="3" fillId="2" borderId="1" xfId="0" applyFont="1" applyFill="1" applyBorder="1" applyAlignment="1">
      <alignment horizontal="left"/>
    </xf>
    <xf numFmtId="0" fontId="0" fillId="0" borderId="13" xfId="0" applyBorder="1"/>
    <xf numFmtId="0" fontId="0" fillId="0" borderId="15" xfId="0" applyBorder="1"/>
    <xf numFmtId="0" fontId="0" fillId="0" borderId="14" xfId="0" applyBorder="1"/>
    <xf numFmtId="0" fontId="3" fillId="2" borderId="10" xfId="0" applyFont="1" applyFill="1" applyBorder="1" applyAlignment="1">
      <alignment horizontal="left"/>
    </xf>
    <xf numFmtId="0" fontId="2" fillId="0" borderId="6" xfId="0" applyFont="1" applyBorder="1" applyAlignment="1">
      <alignment horizontal="left"/>
    </xf>
    <xf numFmtId="0" fontId="2" fillId="0" borderId="7" xfId="0" applyFont="1" applyBorder="1"/>
    <xf numFmtId="0" fontId="2" fillId="3" borderId="0" xfId="0" applyFont="1" applyFill="1" applyAlignment="1">
      <alignment horizontal="left"/>
    </xf>
    <xf numFmtId="0" fontId="2" fillId="3" borderId="0" xfId="0" applyFont="1" applyFill="1"/>
    <xf numFmtId="0" fontId="2" fillId="3" borderId="7" xfId="0" applyFont="1" applyFill="1" applyBorder="1"/>
    <xf numFmtId="0" fontId="2" fillId="0" borderId="8" xfId="0" applyFont="1" applyBorder="1" applyAlignment="1">
      <alignment horizontal="left"/>
    </xf>
    <xf numFmtId="0" fontId="2" fillId="3" borderId="2" xfId="0" applyFont="1" applyFill="1" applyBorder="1" applyAlignment="1">
      <alignment horizontal="left"/>
    </xf>
    <xf numFmtId="0" fontId="2" fillId="3" borderId="2" xfId="0" applyFont="1" applyFill="1" applyBorder="1"/>
    <xf numFmtId="0" fontId="2" fillId="3" borderId="9" xfId="0" applyFont="1" applyFill="1" applyBorder="1"/>
    <xf numFmtId="0" fontId="23" fillId="0" borderId="0" xfId="0" applyFont="1" applyProtection="1">
      <protection locked="0"/>
    </xf>
    <xf numFmtId="0" fontId="9" fillId="0" borderId="0" xfId="0" applyFont="1" applyProtection="1">
      <protection locked="0"/>
    </xf>
    <xf numFmtId="0" fontId="4" fillId="0" borderId="0" xfId="0" applyFont="1" applyProtection="1">
      <protection locked="0"/>
    </xf>
    <xf numFmtId="0" fontId="23" fillId="0" borderId="0" xfId="0" applyFont="1"/>
    <xf numFmtId="0" fontId="9" fillId="0" borderId="0" xfId="0" applyFont="1"/>
    <xf numFmtId="0" fontId="9" fillId="2" borderId="1" xfId="0" applyFont="1" applyFill="1" applyBorder="1" applyAlignment="1">
      <alignment horizontal="center" vertical="center" wrapText="1"/>
    </xf>
    <xf numFmtId="0" fontId="9" fillId="2" borderId="12" xfId="0" applyFont="1" applyFill="1" applyBorder="1" applyAlignment="1">
      <alignment horizontal="center" vertical="center" wrapText="1"/>
    </xf>
    <xf numFmtId="4" fontId="4" fillId="4" borderId="1" xfId="0" applyNumberFormat="1" applyFont="1" applyFill="1" applyBorder="1"/>
    <xf numFmtId="0" fontId="9" fillId="2" borderId="1" xfId="0" applyFont="1" applyFill="1" applyBorder="1" applyAlignment="1">
      <alignment horizontal="center"/>
    </xf>
    <xf numFmtId="0" fontId="0" fillId="5" borderId="13" xfId="0" applyFill="1" applyBorder="1" applyAlignment="1" applyProtection="1">
      <alignment vertical="top" wrapText="1"/>
      <protection locked="0"/>
    </xf>
    <xf numFmtId="0" fontId="0" fillId="5" borderId="15" xfId="0" applyFill="1" applyBorder="1" applyAlignment="1" applyProtection="1">
      <alignment vertical="top" wrapText="1"/>
      <protection locked="0"/>
    </xf>
    <xf numFmtId="0" fontId="0" fillId="5" borderId="14" xfId="0" applyFill="1" applyBorder="1" applyAlignment="1" applyProtection="1">
      <alignment vertical="top" wrapText="1"/>
      <protection locked="0"/>
    </xf>
    <xf numFmtId="0" fontId="0" fillId="0" borderId="15"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2" xfId="0" applyBorder="1" applyAlignment="1" applyProtection="1">
      <alignment vertical="top"/>
      <protection locked="0"/>
    </xf>
    <xf numFmtId="0" fontId="0" fillId="0" borderId="0" xfId="0" applyAlignment="1" applyProtection="1">
      <alignment wrapText="1"/>
      <protection locked="0"/>
    </xf>
    <xf numFmtId="0" fontId="4" fillId="2" borderId="1" xfId="0" applyFont="1" applyFill="1" applyBorder="1" applyAlignment="1">
      <alignment horizontal="center" vertical="top"/>
    </xf>
    <xf numFmtId="0" fontId="4" fillId="2" borderId="11" xfId="0" applyFont="1" applyFill="1" applyBorder="1" applyAlignment="1">
      <alignment horizontal="center" vertical="top" wrapText="1"/>
    </xf>
    <xf numFmtId="0" fontId="0" fillId="4" borderId="13" xfId="0" applyFill="1" applyBorder="1" applyAlignment="1">
      <alignment vertical="top" wrapText="1"/>
    </xf>
    <xf numFmtId="0" fontId="0" fillId="2" borderId="15" xfId="0" applyFill="1" applyBorder="1" applyAlignment="1">
      <alignment vertical="top" wrapText="1"/>
    </xf>
    <xf numFmtId="0" fontId="0" fillId="4" borderId="15" xfId="0" applyFill="1" applyBorder="1" applyAlignment="1">
      <alignment horizontal="center" vertical="top" wrapText="1"/>
    </xf>
    <xf numFmtId="0" fontId="0" fillId="2" borderId="3" xfId="0" applyFill="1" applyBorder="1" applyAlignment="1">
      <alignment vertical="top"/>
    </xf>
    <xf numFmtId="0" fontId="0" fillId="2" borderId="6" xfId="0" applyFill="1" applyBorder="1" applyAlignment="1">
      <alignment vertical="top"/>
    </xf>
    <xf numFmtId="0" fontId="0" fillId="2" borderId="8" xfId="0" applyFill="1" applyBorder="1" applyAlignment="1">
      <alignment vertical="top"/>
    </xf>
    <xf numFmtId="0" fontId="23" fillId="0" borderId="0" xfId="0" applyFont="1" applyAlignment="1">
      <alignment horizontal="left" vertical="top"/>
    </xf>
    <xf numFmtId="0" fontId="0" fillId="0" borderId="0" xfId="0" applyAlignment="1">
      <alignment horizontal="left" vertical="top"/>
    </xf>
    <xf numFmtId="0" fontId="0" fillId="0" borderId="0" xfId="0" applyAlignment="1" applyProtection="1">
      <alignment horizontal="left" vertical="top"/>
      <protection locked="0"/>
    </xf>
    <xf numFmtId="0" fontId="23" fillId="0" borderId="0" xfId="0" applyFont="1" applyAlignment="1">
      <alignment horizontal="center" vertical="top"/>
    </xf>
    <xf numFmtId="0" fontId="24" fillId="0" borderId="0" xfId="0" applyFont="1" applyAlignment="1">
      <alignment vertical="top"/>
    </xf>
    <xf numFmtId="0" fontId="9" fillId="2" borderId="11" xfId="0" applyFont="1" applyFill="1" applyBorder="1" applyAlignment="1">
      <alignment horizontal="center"/>
    </xf>
    <xf numFmtId="0" fontId="18" fillId="2" borderId="1" xfId="0" applyFont="1" applyFill="1" applyBorder="1" applyAlignment="1">
      <alignment horizontal="center" vertical="center" wrapText="1"/>
    </xf>
    <xf numFmtId="0" fontId="9" fillId="4" borderId="1" xfId="0" applyFont="1" applyFill="1" applyBorder="1"/>
    <xf numFmtId="0" fontId="0" fillId="4" borderId="1" xfId="0" applyFill="1" applyBorder="1" applyAlignment="1">
      <alignment horizontal="center" wrapText="1"/>
    </xf>
    <xf numFmtId="0" fontId="22" fillId="0" borderId="0" xfId="0" applyFont="1" applyAlignment="1" applyProtection="1">
      <alignment vertical="top"/>
      <protection locked="0"/>
    </xf>
    <xf numFmtId="0" fontId="13" fillId="0" borderId="0" xfId="0" applyFont="1" applyAlignment="1" applyProtection="1">
      <alignment vertical="top"/>
      <protection locked="0"/>
    </xf>
    <xf numFmtId="0" fontId="10" fillId="0" borderId="0" xfId="0" applyFont="1" applyAlignment="1" applyProtection="1">
      <alignment vertical="top"/>
      <protection locked="0"/>
    </xf>
    <xf numFmtId="0" fontId="22" fillId="0" borderId="0" xfId="0" applyFont="1" applyAlignment="1">
      <alignment vertical="top"/>
    </xf>
    <xf numFmtId="0" fontId="14" fillId="2" borderId="1" xfId="0" applyFont="1" applyFill="1" applyBorder="1" applyAlignment="1">
      <alignment horizontal="center" vertical="top"/>
    </xf>
    <xf numFmtId="0" fontId="21" fillId="0" borderId="0" xfId="0" applyFont="1" applyAlignment="1">
      <alignment horizontal="center"/>
    </xf>
    <xf numFmtId="0" fontId="4" fillId="4" borderId="1" xfId="0" applyFont="1" applyFill="1" applyBorder="1" applyAlignment="1">
      <alignment horizontal="center" wrapText="1"/>
    </xf>
    <xf numFmtId="0" fontId="25" fillId="0" borderId="0" xfId="0" applyFont="1"/>
    <xf numFmtId="0" fontId="0" fillId="3" borderId="0" xfId="0" applyFill="1" applyAlignment="1">
      <alignment horizontal="center" vertical="top"/>
    </xf>
    <xf numFmtId="0" fontId="22" fillId="0" borderId="0" xfId="0" applyFont="1" applyAlignment="1">
      <alignment vertical="top" wrapText="1"/>
    </xf>
    <xf numFmtId="0" fontId="0" fillId="3" borderId="0" xfId="0" applyFill="1" applyAlignment="1">
      <alignment horizontal="center" vertical="top" wrapText="1"/>
    </xf>
    <xf numFmtId="0" fontId="0" fillId="2" borderId="1" xfId="0" applyFill="1" applyBorder="1" applyAlignment="1">
      <alignment vertical="top" wrapText="1"/>
    </xf>
    <xf numFmtId="0" fontId="7" fillId="2" borderId="1" xfId="0" applyFont="1" applyFill="1" applyBorder="1" applyAlignment="1">
      <alignment vertical="top" wrapText="1"/>
    </xf>
    <xf numFmtId="0" fontId="14" fillId="2" borderId="1" xfId="0" applyFont="1" applyFill="1" applyBorder="1" applyAlignment="1">
      <alignment vertical="top" wrapText="1"/>
    </xf>
    <xf numFmtId="0" fontId="13" fillId="2" borderId="1" xfId="0" applyFont="1" applyFill="1" applyBorder="1" applyAlignment="1">
      <alignment vertical="top" wrapText="1"/>
    </xf>
    <xf numFmtId="0" fontId="4" fillId="2" borderId="1" xfId="0" applyFont="1" applyFill="1" applyBorder="1" applyAlignment="1">
      <alignment vertical="top" wrapText="1"/>
    </xf>
    <xf numFmtId="0" fontId="12" fillId="2" borderId="1" xfId="0" applyFont="1" applyFill="1" applyBorder="1" applyAlignment="1">
      <alignment vertical="top" wrapText="1"/>
    </xf>
    <xf numFmtId="0" fontId="0" fillId="2" borderId="14" xfId="0" applyFill="1" applyBorder="1" applyAlignment="1">
      <alignment vertical="top" wrapText="1"/>
    </xf>
    <xf numFmtId="0" fontId="0" fillId="4" borderId="1" xfId="0" applyFill="1" applyBorder="1" applyAlignment="1">
      <alignment horizontal="center" vertical="top" wrapText="1"/>
    </xf>
    <xf numFmtId="0" fontId="27" fillId="4" borderId="2" xfId="0" applyFont="1" applyFill="1" applyBorder="1" applyAlignment="1">
      <alignment horizontal="center" vertical="top" wrapText="1"/>
    </xf>
    <xf numFmtId="0" fontId="27" fillId="4" borderId="9" xfId="0" applyFont="1" applyFill="1" applyBorder="1" applyAlignment="1">
      <alignment horizontal="center" vertical="top" wrapText="1"/>
    </xf>
    <xf numFmtId="0" fontId="0" fillId="5" borderId="0" xfId="0" applyFill="1" applyAlignment="1" applyProtection="1">
      <alignment horizontal="center" vertical="top"/>
      <protection locked="0"/>
    </xf>
    <xf numFmtId="0" fontId="0" fillId="5" borderId="7" xfId="0" applyFill="1" applyBorder="1" applyAlignment="1" applyProtection="1">
      <alignment horizontal="center" vertical="top"/>
      <protection locked="0"/>
    </xf>
    <xf numFmtId="0" fontId="0" fillId="5" borderId="2" xfId="0" applyFill="1" applyBorder="1" applyAlignment="1" applyProtection="1">
      <alignment horizontal="center" vertical="top"/>
      <protection locked="0"/>
    </xf>
    <xf numFmtId="0" fontId="0" fillId="5" borderId="9" xfId="0" applyFill="1" applyBorder="1" applyAlignment="1" applyProtection="1">
      <alignment horizontal="center" vertical="top"/>
      <protection locked="0"/>
    </xf>
    <xf numFmtId="0" fontId="4" fillId="0" borderId="0" xfId="0" applyFont="1" applyAlignment="1" applyProtection="1">
      <alignment vertical="top"/>
      <protection locked="0"/>
    </xf>
    <xf numFmtId="0" fontId="14" fillId="0" borderId="0" xfId="0" applyFont="1" applyAlignment="1">
      <alignment vertical="top"/>
    </xf>
    <xf numFmtId="0" fontId="4" fillId="2" borderId="1" xfId="0" applyFont="1" applyFill="1" applyBorder="1" applyAlignment="1">
      <alignment vertical="top"/>
    </xf>
    <xf numFmtId="0" fontId="13" fillId="4" borderId="1" xfId="0" applyFont="1" applyFill="1" applyBorder="1" applyAlignment="1">
      <alignment horizontal="center" vertical="top" wrapText="1"/>
    </xf>
    <xf numFmtId="0" fontId="13" fillId="4" borderId="1" xfId="0" applyFont="1" applyFill="1" applyBorder="1" applyAlignment="1">
      <alignment horizontal="center" vertical="top"/>
    </xf>
    <xf numFmtId="0" fontId="13" fillId="5" borderId="1" xfId="0" applyFont="1" applyFill="1" applyBorder="1" applyAlignment="1" applyProtection="1">
      <alignment vertical="top" wrapText="1"/>
      <protection locked="0"/>
    </xf>
    <xf numFmtId="0" fontId="13" fillId="5" borderId="1" xfId="0" applyFont="1" applyFill="1" applyBorder="1" applyAlignment="1" applyProtection="1">
      <alignment vertical="top"/>
      <protection locked="0"/>
    </xf>
    <xf numFmtId="0" fontId="13" fillId="0" borderId="1" xfId="0" applyFont="1" applyBorder="1" applyAlignment="1" applyProtection="1">
      <alignment horizontal="left" vertical="top" wrapText="1"/>
      <protection locked="0"/>
    </xf>
    <xf numFmtId="0" fontId="7" fillId="4" borderId="7" xfId="0" applyFont="1" applyFill="1" applyBorder="1" applyAlignment="1">
      <alignment horizontal="center" vertical="top"/>
    </xf>
    <xf numFmtId="0" fontId="0" fillId="4" borderId="7" xfId="0" applyFill="1" applyBorder="1" applyAlignment="1">
      <alignment horizontal="center" vertical="top"/>
    </xf>
    <xf numFmtId="0" fontId="4" fillId="2" borderId="5" xfId="0" applyFont="1" applyFill="1" applyBorder="1" applyAlignment="1">
      <alignment horizontal="center" vertical="top" wrapText="1"/>
    </xf>
    <xf numFmtId="0" fontId="7" fillId="4" borderId="15" xfId="0" applyFont="1" applyFill="1" applyBorder="1" applyAlignment="1">
      <alignment horizontal="center" vertical="top"/>
    </xf>
    <xf numFmtId="0" fontId="7" fillId="4" borderId="14" xfId="0" applyFont="1" applyFill="1" applyBorder="1" applyAlignment="1">
      <alignment horizontal="center" vertical="top"/>
    </xf>
    <xf numFmtId="0" fontId="22" fillId="0" borderId="0" xfId="0" applyFont="1" applyProtection="1">
      <protection locked="0"/>
    </xf>
    <xf numFmtId="0" fontId="22" fillId="0" borderId="0" xfId="0" applyFont="1" applyAlignment="1" applyProtection="1">
      <alignment horizontal="left"/>
      <protection locked="0"/>
    </xf>
    <xf numFmtId="0" fontId="13" fillId="0" borderId="0" xfId="0" applyFont="1" applyProtection="1">
      <protection locked="0"/>
    </xf>
    <xf numFmtId="0" fontId="14" fillId="0" borderId="0" xfId="0" applyFont="1" applyProtection="1">
      <protection locked="0"/>
    </xf>
    <xf numFmtId="0" fontId="13" fillId="0" borderId="0" xfId="0" applyFont="1" applyAlignment="1" applyProtection="1">
      <alignment wrapText="1"/>
      <protection locked="0"/>
    </xf>
    <xf numFmtId="0" fontId="13" fillId="0" borderId="0" xfId="0" applyFont="1" applyAlignment="1" applyProtection="1">
      <alignment horizontal="left" vertical="top"/>
      <protection locked="0"/>
    </xf>
    <xf numFmtId="0" fontId="22" fillId="0" borderId="0" xfId="0" applyFont="1"/>
    <xf numFmtId="0" fontId="13" fillId="0" borderId="0" xfId="0" applyFont="1"/>
    <xf numFmtId="0" fontId="1" fillId="0" borderId="0" xfId="0" applyFont="1" applyAlignment="1">
      <alignment horizontal="center" wrapText="1"/>
    </xf>
    <xf numFmtId="0" fontId="13" fillId="0" borderId="0" xfId="0" applyFont="1" applyAlignment="1">
      <alignment wrapText="1"/>
    </xf>
    <xf numFmtId="0" fontId="13" fillId="2" borderId="15" xfId="0" applyFont="1" applyFill="1" applyBorder="1" applyAlignment="1">
      <alignment vertical="top" wrapText="1"/>
    </xf>
    <xf numFmtId="0" fontId="0" fillId="2" borderId="12" xfId="0" applyFill="1" applyBorder="1" applyAlignment="1">
      <alignment horizontal="center" vertical="top"/>
    </xf>
    <xf numFmtId="0" fontId="16" fillId="2" borderId="1" xfId="0" applyFont="1" applyFill="1" applyBorder="1" applyAlignment="1">
      <alignment vertical="top" wrapText="1"/>
    </xf>
    <xf numFmtId="0" fontId="9" fillId="2" borderId="15" xfId="0" applyFont="1" applyFill="1" applyBorder="1" applyAlignment="1">
      <alignment vertical="top" wrapText="1"/>
    </xf>
    <xf numFmtId="0" fontId="9" fillId="2" borderId="1" xfId="0" applyFont="1" applyFill="1" applyBorder="1" applyAlignment="1">
      <alignment vertical="top" wrapText="1"/>
    </xf>
    <xf numFmtId="0" fontId="0" fillId="4" borderId="9" xfId="0" applyFill="1" applyBorder="1" applyAlignment="1">
      <alignment horizontal="center" vertical="top"/>
    </xf>
    <xf numFmtId="0" fontId="9" fillId="2" borderId="12" xfId="0" applyFont="1" applyFill="1" applyBorder="1" applyAlignment="1">
      <alignment horizontal="center"/>
    </xf>
    <xf numFmtId="0" fontId="0" fillId="0" borderId="0" xfId="0" applyAlignment="1">
      <alignment wrapText="1"/>
    </xf>
    <xf numFmtId="0" fontId="21" fillId="0" borderId="0" xfId="0" applyFont="1" applyAlignment="1">
      <alignment horizontal="left" vertical="top"/>
    </xf>
    <xf numFmtId="0" fontId="25" fillId="0" borderId="0" xfId="0" applyFont="1" applyAlignment="1">
      <alignment vertical="top"/>
    </xf>
    <xf numFmtId="0" fontId="1" fillId="0" borderId="0" xfId="0" applyFont="1" applyAlignment="1">
      <alignment vertical="top"/>
    </xf>
    <xf numFmtId="0" fontId="7" fillId="4" borderId="1" xfId="0" applyFont="1" applyFill="1" applyBorder="1" applyAlignment="1">
      <alignment vertical="top"/>
    </xf>
    <xf numFmtId="3" fontId="7" fillId="4" borderId="1" xfId="0" applyNumberFormat="1" applyFont="1" applyFill="1" applyBorder="1" applyAlignment="1">
      <alignment horizontal="center" vertical="top"/>
    </xf>
    <xf numFmtId="0" fontId="0" fillId="4" borderId="1" xfId="0" applyFill="1" applyBorder="1" applyAlignment="1">
      <alignment vertical="top"/>
    </xf>
    <xf numFmtId="1" fontId="4" fillId="4" borderId="1" xfId="0" applyNumberFormat="1" applyFont="1" applyFill="1" applyBorder="1" applyAlignment="1">
      <alignment horizontal="center" vertical="top"/>
    </xf>
    <xf numFmtId="0" fontId="4" fillId="0" borderId="0" xfId="0" applyFont="1" applyAlignment="1">
      <alignment horizontal="center" vertical="top"/>
    </xf>
    <xf numFmtId="0" fontId="0" fillId="0" borderId="1" xfId="0" applyBorder="1" applyAlignment="1">
      <alignment horizontal="center" vertical="top"/>
    </xf>
    <xf numFmtId="0" fontId="0" fillId="5" borderId="1" xfId="0" applyFill="1" applyBorder="1" applyAlignment="1">
      <alignment horizontal="center" vertical="top"/>
    </xf>
    <xf numFmtId="0" fontId="0" fillId="4" borderId="1" xfId="0" applyFill="1" applyBorder="1" applyAlignment="1">
      <alignment horizontal="center" vertical="top"/>
    </xf>
    <xf numFmtId="0" fontId="0" fillId="6" borderId="1" xfId="0" applyFill="1" applyBorder="1" applyAlignment="1">
      <alignment horizontal="center" vertical="top"/>
    </xf>
    <xf numFmtId="0" fontId="4" fillId="0" borderId="0" xfId="0" applyFont="1" applyAlignment="1">
      <alignment horizontal="left" vertical="top"/>
    </xf>
    <xf numFmtId="0" fontId="13" fillId="0" borderId="0" xfId="0" applyFont="1" applyAlignment="1">
      <alignment horizontal="left" vertical="top"/>
    </xf>
    <xf numFmtId="0" fontId="9" fillId="0" borderId="1" xfId="0" applyFont="1" applyBorder="1" applyAlignment="1">
      <alignment horizontal="center" vertical="top" wrapText="1"/>
    </xf>
    <xf numFmtId="0" fontId="0" fillId="0" borderId="1" xfId="0" applyBorder="1" applyAlignment="1">
      <alignment vertical="top" wrapText="1"/>
    </xf>
    <xf numFmtId="0" fontId="0" fillId="0" borderId="1" xfId="0" applyBorder="1" applyAlignment="1">
      <alignment horizontal="center" vertical="top" wrapText="1"/>
    </xf>
    <xf numFmtId="0" fontId="13" fillId="2" borderId="1" xfId="0" applyFont="1" applyFill="1" applyBorder="1" applyAlignment="1">
      <alignment horizontal="left" vertical="top" wrapText="1"/>
    </xf>
    <xf numFmtId="0" fontId="30" fillId="2" borderId="1" xfId="0" applyFont="1" applyFill="1" applyBorder="1" applyAlignment="1">
      <alignment vertical="top"/>
    </xf>
    <xf numFmtId="0" fontId="30" fillId="2" borderId="1" xfId="0" applyFont="1" applyFill="1" applyBorder="1" applyAlignment="1">
      <alignment vertical="top" wrapText="1"/>
    </xf>
    <xf numFmtId="0" fontId="2" fillId="0" borderId="14" xfId="0" applyFont="1" applyBorder="1"/>
    <xf numFmtId="0" fontId="13" fillId="5" borderId="7" xfId="0" applyFont="1" applyFill="1" applyBorder="1" applyAlignment="1" applyProtection="1">
      <alignment horizontal="center"/>
      <protection locked="0"/>
    </xf>
    <xf numFmtId="0" fontId="13" fillId="5" borderId="9" xfId="0" applyFont="1" applyFill="1" applyBorder="1" applyAlignment="1" applyProtection="1">
      <alignment horizontal="center"/>
      <protection locked="0"/>
    </xf>
    <xf numFmtId="0" fontId="31" fillId="0" borderId="0" xfId="0" applyFont="1" applyProtection="1">
      <protection locked="0"/>
    </xf>
    <xf numFmtId="0" fontId="9" fillId="0" borderId="0" xfId="0" applyFont="1" applyAlignment="1">
      <alignment vertical="top"/>
    </xf>
    <xf numFmtId="0" fontId="4" fillId="2" borderId="14" xfId="0" applyFont="1" applyFill="1" applyBorder="1" applyAlignment="1">
      <alignment horizontal="center" vertical="top" wrapText="1"/>
    </xf>
    <xf numFmtId="0" fontId="0" fillId="7" borderId="1" xfId="0" applyFill="1" applyBorder="1"/>
    <xf numFmtId="0" fontId="0" fillId="7" borderId="1" xfId="0" applyFill="1" applyBorder="1" applyAlignment="1">
      <alignment horizontal="center"/>
    </xf>
    <xf numFmtId="0" fontId="0" fillId="7" borderId="14" xfId="0" applyFill="1" applyBorder="1" applyAlignment="1">
      <alignment wrapText="1"/>
    </xf>
    <xf numFmtId="0" fontId="0" fillId="7" borderId="14" xfId="0" applyFill="1" applyBorder="1" applyAlignment="1">
      <alignment horizontal="center" wrapText="1"/>
    </xf>
    <xf numFmtId="0" fontId="9" fillId="7" borderId="8" xfId="0" applyFont="1" applyFill="1" applyBorder="1" applyAlignment="1">
      <alignment horizontal="center"/>
    </xf>
    <xf numFmtId="0" fontId="9" fillId="7" borderId="14" xfId="0" applyFont="1" applyFill="1" applyBorder="1" applyAlignment="1">
      <alignment horizontal="center"/>
    </xf>
    <xf numFmtId="0" fontId="0" fillId="7" borderId="1" xfId="0" applyFill="1" applyBorder="1" applyAlignment="1">
      <alignment horizontal="center" vertical="top"/>
    </xf>
    <xf numFmtId="0" fontId="9" fillId="7" borderId="1" xfId="0" applyFont="1" applyFill="1" applyBorder="1" applyAlignment="1">
      <alignment horizontal="center" vertical="center" wrapText="1"/>
    </xf>
    <xf numFmtId="0" fontId="21" fillId="0" borderId="0" xfId="0" applyFont="1" applyAlignment="1">
      <alignment wrapText="1"/>
    </xf>
    <xf numFmtId="0" fontId="0" fillId="0" borderId="1" xfId="0" applyBorder="1" applyAlignment="1" applyProtection="1">
      <alignment horizontal="center" wrapText="1"/>
      <protection locked="0"/>
    </xf>
    <xf numFmtId="0" fontId="0" fillId="4" borderId="1" xfId="0" applyFill="1" applyBorder="1" applyAlignment="1">
      <alignment vertical="top" wrapText="1"/>
    </xf>
    <xf numFmtId="0" fontId="7" fillId="0" borderId="7" xfId="0" applyFont="1" applyBorder="1" applyAlignment="1" applyProtection="1">
      <alignment horizontal="center"/>
      <protection locked="0"/>
    </xf>
    <xf numFmtId="0" fontId="7" fillId="0" borderId="9" xfId="0" applyFont="1" applyBorder="1" applyAlignment="1" applyProtection="1">
      <alignment horizontal="center"/>
      <protection locked="0"/>
    </xf>
    <xf numFmtId="4" fontId="0" fillId="4" borderId="15" xfId="0" applyNumberFormat="1" applyFill="1" applyBorder="1" applyAlignment="1">
      <alignment horizontal="center" vertical="top"/>
    </xf>
    <xf numFmtId="4" fontId="7" fillId="4" borderId="13" xfId="0" applyNumberFormat="1" applyFont="1" applyFill="1" applyBorder="1" applyAlignment="1">
      <alignment horizontal="center" vertical="top" wrapText="1"/>
    </xf>
    <xf numFmtId="4" fontId="7" fillId="4" borderId="15" xfId="0" applyNumberFormat="1" applyFont="1" applyFill="1" applyBorder="1" applyAlignment="1">
      <alignment horizontal="center" vertical="top" wrapText="1"/>
    </xf>
    <xf numFmtId="4" fontId="7" fillId="4" borderId="14" xfId="0" applyNumberFormat="1" applyFont="1" applyFill="1" applyBorder="1" applyAlignment="1">
      <alignment horizontal="center" vertical="top" wrapText="1"/>
    </xf>
    <xf numFmtId="2" fontId="0" fillId="4" borderId="1" xfId="0" applyNumberFormat="1" applyFill="1" applyBorder="1"/>
    <xf numFmtId="4" fontId="7" fillId="4" borderId="1" xfId="0" applyNumberFormat="1" applyFont="1" applyFill="1" applyBorder="1"/>
    <xf numFmtId="4" fontId="4" fillId="7" borderId="1" xfId="0" applyNumberFormat="1" applyFont="1" applyFill="1" applyBorder="1"/>
    <xf numFmtId="2" fontId="0" fillId="0" borderId="1" xfId="0" applyNumberFormat="1" applyBorder="1" applyProtection="1">
      <protection locked="0"/>
    </xf>
    <xf numFmtId="0" fontId="0" fillId="7" borderId="1" xfId="0" applyFill="1" applyBorder="1" applyAlignment="1">
      <alignment vertical="top"/>
    </xf>
    <xf numFmtId="0" fontId="23" fillId="0" borderId="0" xfId="0" applyFont="1" applyAlignment="1">
      <alignment wrapText="1"/>
    </xf>
    <xf numFmtId="0" fontId="9" fillId="0" borderId="0" xfId="0" applyFont="1" applyAlignment="1">
      <alignment wrapText="1"/>
    </xf>
    <xf numFmtId="0" fontId="9" fillId="0" borderId="0" xfId="0" applyFont="1" applyAlignment="1" applyProtection="1">
      <alignment vertical="top"/>
      <protection locked="0"/>
    </xf>
    <xf numFmtId="0" fontId="9" fillId="0" borderId="0" xfId="0" applyFont="1" applyAlignment="1" applyProtection="1">
      <alignment wrapText="1"/>
      <protection locked="0"/>
    </xf>
    <xf numFmtId="0" fontId="9" fillId="2" borderId="1" xfId="0" applyFont="1" applyFill="1" applyBorder="1" applyAlignment="1">
      <alignment horizontal="center" wrapText="1"/>
    </xf>
    <xf numFmtId="0" fontId="9" fillId="0" borderId="1" xfId="0" applyFont="1" applyBorder="1" applyAlignment="1" applyProtection="1">
      <alignment horizontal="center" wrapText="1"/>
      <protection locked="0"/>
    </xf>
    <xf numFmtId="0" fontId="4" fillId="7" borderId="1" xfId="0" applyFont="1" applyFill="1" applyBorder="1" applyAlignment="1">
      <alignment horizontal="center" vertical="top" wrapText="1"/>
    </xf>
    <xf numFmtId="0" fontId="0" fillId="2" borderId="1" xfId="0" applyFill="1" applyBorder="1" applyAlignment="1">
      <alignment horizontal="center" vertical="top" wrapText="1"/>
    </xf>
    <xf numFmtId="0" fontId="23" fillId="0" borderId="0" xfId="0" applyFont="1" applyAlignment="1">
      <alignment vertical="top" wrapText="1"/>
    </xf>
    <xf numFmtId="0" fontId="9" fillId="2" borderId="13" xfId="0" applyFont="1" applyFill="1" applyBorder="1" applyAlignment="1">
      <alignment horizontal="center" vertical="top" wrapText="1"/>
    </xf>
    <xf numFmtId="0" fontId="9" fillId="2" borderId="5" xfId="0" applyFont="1" applyFill="1" applyBorder="1" applyAlignment="1">
      <alignment horizontal="center" vertical="top" wrapText="1"/>
    </xf>
    <xf numFmtId="0" fontId="0" fillId="3" borderId="0" xfId="0" applyFill="1" applyAlignment="1">
      <alignment horizontal="center"/>
    </xf>
    <xf numFmtId="0" fontId="0" fillId="7" borderId="1" xfId="0" applyFill="1" applyBorder="1" applyAlignment="1" applyProtection="1">
      <alignment vertical="top" wrapText="1"/>
      <protection locked="0"/>
    </xf>
    <xf numFmtId="0" fontId="7" fillId="5" borderId="1" xfId="0" applyFont="1" applyFill="1" applyBorder="1" applyAlignment="1" applyProtection="1">
      <alignment vertical="top" wrapText="1"/>
      <protection locked="0"/>
    </xf>
    <xf numFmtId="0" fontId="0" fillId="3" borderId="0" xfId="0" applyFill="1"/>
    <xf numFmtId="49" fontId="0" fillId="3" borderId="0" xfId="0" applyNumberFormat="1" applyFill="1" applyAlignment="1">
      <alignment horizontal="center" vertical="top"/>
    </xf>
    <xf numFmtId="0" fontId="9" fillId="2" borderId="10" xfId="0" applyFont="1" applyFill="1" applyBorder="1" applyAlignment="1">
      <alignment horizontal="center" vertical="top" wrapText="1"/>
    </xf>
    <xf numFmtId="0" fontId="0" fillId="4" borderId="5" xfId="0" applyFill="1" applyBorder="1" applyAlignment="1">
      <alignment horizontal="center" vertical="top"/>
    </xf>
    <xf numFmtId="4" fontId="0" fillId="4" borderId="3" xfId="0" applyNumberFormat="1" applyFill="1" applyBorder="1" applyAlignment="1">
      <alignment vertical="top"/>
    </xf>
    <xf numFmtId="164" fontId="0" fillId="4" borderId="15" xfId="0" applyNumberFormat="1" applyFill="1" applyBorder="1" applyAlignment="1">
      <alignment horizontal="center" vertical="top"/>
    </xf>
    <xf numFmtId="4" fontId="0" fillId="4" borderId="6" xfId="0" applyNumberFormat="1" applyFill="1" applyBorder="1" applyAlignment="1">
      <alignment vertical="top"/>
    </xf>
    <xf numFmtId="4" fontId="0" fillId="4" borderId="8" xfId="0" applyNumberFormat="1" applyFill="1" applyBorder="1" applyAlignment="1">
      <alignment vertical="top"/>
    </xf>
    <xf numFmtId="164" fontId="0" fillId="4" borderId="14" xfId="0" applyNumberFormat="1" applyFill="1" applyBorder="1" applyAlignment="1">
      <alignment horizontal="center" vertical="top"/>
    </xf>
    <xf numFmtId="4" fontId="0" fillId="4" borderId="13" xfId="0" applyNumberFormat="1" applyFill="1" applyBorder="1" applyAlignment="1">
      <alignment vertical="top"/>
    </xf>
    <xf numFmtId="4" fontId="0" fillId="4" borderId="14" xfId="0" applyNumberFormat="1" applyFill="1" applyBorder="1" applyAlignment="1">
      <alignment vertical="top"/>
    </xf>
    <xf numFmtId="4" fontId="7" fillId="0" borderId="6" xfId="0" applyNumberFormat="1" applyFont="1" applyBorder="1" applyAlignment="1" applyProtection="1">
      <alignment vertical="top"/>
      <protection locked="0"/>
    </xf>
    <xf numFmtId="0" fontId="0" fillId="2" borderId="5" xfId="0" applyFill="1" applyBorder="1" applyAlignment="1">
      <alignment vertical="top"/>
    </xf>
    <xf numFmtId="164" fontId="0" fillId="4" borderId="13" xfId="0" applyNumberFormat="1" applyFill="1" applyBorder="1" applyAlignment="1">
      <alignment horizontal="center" vertical="top"/>
    </xf>
    <xf numFmtId="0" fontId="0" fillId="2" borderId="9" xfId="0" applyFill="1" applyBorder="1" applyAlignment="1">
      <alignment vertical="top"/>
    </xf>
    <xf numFmtId="0" fontId="0" fillId="2" borderId="9" xfId="0" applyFill="1" applyBorder="1" applyAlignment="1">
      <alignment horizontal="center" vertical="top"/>
    </xf>
    <xf numFmtId="4" fontId="7" fillId="0" borderId="3" xfId="0" applyNumberFormat="1" applyFont="1" applyBorder="1" applyAlignment="1" applyProtection="1">
      <alignment vertical="top"/>
      <protection locked="0"/>
    </xf>
    <xf numFmtId="4" fontId="7" fillId="0" borderId="4" xfId="0" applyNumberFormat="1" applyFont="1" applyBorder="1" applyAlignment="1" applyProtection="1">
      <alignment vertical="top"/>
      <protection locked="0"/>
    </xf>
    <xf numFmtId="4" fontId="7" fillId="0" borderId="5" xfId="0" applyNumberFormat="1" applyFont="1" applyBorder="1" applyAlignment="1" applyProtection="1">
      <alignment vertical="top"/>
      <protection locked="0"/>
    </xf>
    <xf numFmtId="4" fontId="7" fillId="0" borderId="0" xfId="0" applyNumberFormat="1" applyFont="1" applyAlignment="1" applyProtection="1">
      <alignment vertical="top"/>
      <protection locked="0"/>
    </xf>
    <xf numFmtId="4" fontId="7" fillId="0" borderId="7" xfId="0" applyNumberFormat="1" applyFont="1" applyBorder="1" applyAlignment="1" applyProtection="1">
      <alignment vertical="top"/>
      <protection locked="0"/>
    </xf>
    <xf numFmtId="4" fontId="7" fillId="0" borderId="8" xfId="0" applyNumberFormat="1" applyFont="1" applyBorder="1" applyAlignment="1" applyProtection="1">
      <alignment vertical="top"/>
      <protection locked="0"/>
    </xf>
    <xf numFmtId="4" fontId="7" fillId="0" borderId="2" xfId="0" applyNumberFormat="1" applyFont="1" applyBorder="1" applyAlignment="1" applyProtection="1">
      <alignment vertical="top"/>
      <protection locked="0"/>
    </xf>
    <xf numFmtId="4" fontId="7" fillId="0" borderId="9" xfId="0" applyNumberFormat="1" applyFont="1" applyBorder="1" applyAlignment="1" applyProtection="1">
      <alignment vertical="top"/>
      <protection locked="0"/>
    </xf>
    <xf numFmtId="0" fontId="9" fillId="2" borderId="3" xfId="0" applyFont="1" applyFill="1" applyBorder="1" applyAlignment="1">
      <alignment horizontal="center" vertical="top"/>
    </xf>
    <xf numFmtId="0" fontId="9" fillId="2" borderId="14" xfId="0" applyFont="1" applyFill="1" applyBorder="1" applyAlignment="1">
      <alignment horizontal="center" vertical="top" wrapText="1"/>
    </xf>
    <xf numFmtId="0" fontId="9" fillId="2" borderId="8" xfId="0" applyFont="1" applyFill="1" applyBorder="1" applyAlignment="1">
      <alignment horizontal="center" vertical="top"/>
    </xf>
    <xf numFmtId="0" fontId="9" fillId="2" borderId="9" xfId="0" applyFont="1" applyFill="1" applyBorder="1" applyAlignment="1">
      <alignment horizontal="center" vertical="top" wrapText="1"/>
    </xf>
    <xf numFmtId="0" fontId="0" fillId="2" borderId="1" xfId="0" applyFill="1" applyBorder="1" applyAlignment="1">
      <alignment horizontal="center" vertical="top"/>
    </xf>
    <xf numFmtId="4" fontId="0" fillId="4" borderId="14" xfId="0" applyNumberFormat="1" applyFill="1" applyBorder="1" applyAlignment="1">
      <alignment horizontal="center" vertical="top"/>
    </xf>
    <xf numFmtId="4" fontId="9" fillId="4" borderId="1" xfId="0" applyNumberFormat="1" applyFont="1" applyFill="1" applyBorder="1"/>
    <xf numFmtId="2" fontId="9" fillId="4" borderId="1" xfId="0" applyNumberFormat="1" applyFont="1" applyFill="1" applyBorder="1"/>
    <xf numFmtId="0" fontId="9" fillId="2" borderId="12" xfId="0" applyFont="1" applyFill="1" applyBorder="1"/>
    <xf numFmtId="0" fontId="9" fillId="7" borderId="5" xfId="0" applyFont="1" applyFill="1" applyBorder="1" applyAlignment="1">
      <alignment horizontal="center" wrapText="1"/>
    </xf>
    <xf numFmtId="0" fontId="9" fillId="7" borderId="5" xfId="0" applyFont="1" applyFill="1" applyBorder="1" applyAlignment="1">
      <alignment wrapText="1"/>
    </xf>
    <xf numFmtId="0" fontId="9" fillId="7" borderId="7" xfId="0" applyFont="1" applyFill="1" applyBorder="1" applyAlignment="1">
      <alignment wrapText="1"/>
    </xf>
    <xf numFmtId="0" fontId="9" fillId="7" borderId="9" xfId="0" applyFont="1" applyFill="1" applyBorder="1" applyAlignment="1">
      <alignment wrapText="1"/>
    </xf>
    <xf numFmtId="0" fontId="9" fillId="7" borderId="12" xfId="0" applyFont="1" applyFill="1" applyBorder="1" applyAlignment="1">
      <alignment horizontal="center" wrapText="1"/>
    </xf>
    <xf numFmtId="0" fontId="0" fillId="2" borderId="18" xfId="0" applyFill="1" applyBorder="1" applyAlignment="1">
      <alignment horizontal="center"/>
    </xf>
    <xf numFmtId="0" fontId="0" fillId="2" borderId="19" xfId="0" applyFill="1" applyBorder="1" applyAlignment="1">
      <alignment horizontal="center"/>
    </xf>
    <xf numFmtId="0" fontId="0" fillId="2" borderId="20" xfId="0" applyFill="1" applyBorder="1" applyAlignment="1">
      <alignment horizontal="center"/>
    </xf>
    <xf numFmtId="0" fontId="0" fillId="2" borderId="21" xfId="0" applyFill="1" applyBorder="1"/>
    <xf numFmtId="0" fontId="0" fillId="2" borderId="22" xfId="0" applyFill="1" applyBorder="1"/>
    <xf numFmtId="0" fontId="4" fillId="0" borderId="23" xfId="0" applyFont="1" applyBorder="1"/>
    <xf numFmtId="0" fontId="0" fillId="0" borderId="24" xfId="0" applyBorder="1" applyAlignment="1">
      <alignment wrapText="1"/>
    </xf>
    <xf numFmtId="0" fontId="9" fillId="2" borderId="21" xfId="0" applyFont="1" applyFill="1" applyBorder="1" applyAlignment="1">
      <alignment horizontal="center"/>
    </xf>
    <xf numFmtId="0" fontId="9" fillId="2" borderId="22" xfId="0" applyFont="1" applyFill="1" applyBorder="1" applyAlignment="1">
      <alignment horizontal="center" wrapText="1"/>
    </xf>
    <xf numFmtId="0" fontId="9" fillId="2" borderId="21" xfId="0" applyFont="1" applyFill="1" applyBorder="1"/>
    <xf numFmtId="2" fontId="9" fillId="4" borderId="22" xfId="0" applyNumberFormat="1" applyFont="1" applyFill="1" applyBorder="1" applyAlignment="1">
      <alignment horizontal="center" wrapText="1"/>
    </xf>
    <xf numFmtId="0" fontId="4" fillId="2" borderId="21" xfId="0" applyFont="1" applyFill="1" applyBorder="1"/>
    <xf numFmtId="2" fontId="4" fillId="4" borderId="22" xfId="0" applyNumberFormat="1" applyFont="1" applyFill="1" applyBorder="1" applyAlignment="1">
      <alignment horizontal="center" wrapText="1"/>
    </xf>
    <xf numFmtId="0" fontId="4" fillId="4" borderId="22" xfId="0" applyFont="1" applyFill="1" applyBorder="1" applyAlignment="1">
      <alignment horizontal="center" wrapText="1"/>
    </xf>
    <xf numFmtId="0" fontId="4" fillId="2" borderId="25" xfId="0" applyFont="1" applyFill="1" applyBorder="1"/>
    <xf numFmtId="0" fontId="4" fillId="4" borderId="26" xfId="0" applyFont="1" applyFill="1" applyBorder="1" applyAlignment="1">
      <alignment horizontal="center" wrapText="1"/>
    </xf>
    <xf numFmtId="0" fontId="4" fillId="4" borderId="27" xfId="0" applyFont="1" applyFill="1" applyBorder="1" applyAlignment="1">
      <alignment horizontal="center" wrapText="1"/>
    </xf>
    <xf numFmtId="0" fontId="0" fillId="7" borderId="12" xfId="0" applyFill="1" applyBorder="1" applyAlignment="1">
      <alignment horizontal="center"/>
    </xf>
    <xf numFmtId="0" fontId="9" fillId="7" borderId="12" xfId="0" applyFont="1" applyFill="1" applyBorder="1" applyAlignment="1">
      <alignment horizontal="center" vertical="center" wrapText="1"/>
    </xf>
    <xf numFmtId="0" fontId="0" fillId="7" borderId="12" xfId="0" applyFill="1" applyBorder="1"/>
    <xf numFmtId="4" fontId="0" fillId="7" borderId="12" xfId="0" applyNumberFormat="1" applyFill="1" applyBorder="1"/>
    <xf numFmtId="4" fontId="4" fillId="7" borderId="12" xfId="0" applyNumberFormat="1" applyFont="1" applyFill="1" applyBorder="1"/>
    <xf numFmtId="0" fontId="7" fillId="7" borderId="14" xfId="0" applyFont="1" applyFill="1" applyBorder="1" applyAlignment="1">
      <alignment horizontal="left" vertical="center"/>
    </xf>
    <xf numFmtId="0" fontId="0" fillId="7" borderId="14" xfId="0" applyFill="1" applyBorder="1" applyAlignment="1">
      <alignment vertical="top"/>
    </xf>
    <xf numFmtId="0" fontId="0" fillId="7" borderId="14" xfId="0" applyFill="1" applyBorder="1" applyAlignment="1">
      <alignment horizontal="center" vertical="top" wrapText="1"/>
    </xf>
    <xf numFmtId="0" fontId="0" fillId="2" borderId="28" xfId="0" applyFill="1" applyBorder="1" applyAlignment="1">
      <alignment horizontal="center"/>
    </xf>
    <xf numFmtId="0" fontId="0" fillId="2" borderId="29" xfId="0" applyFill="1" applyBorder="1" applyAlignment="1">
      <alignment horizontal="center"/>
    </xf>
    <xf numFmtId="0" fontId="0" fillId="2" borderId="30" xfId="0" applyFill="1" applyBorder="1" applyAlignment="1">
      <alignment horizontal="center"/>
    </xf>
    <xf numFmtId="0" fontId="9" fillId="2" borderId="3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4" fillId="2" borderId="32" xfId="0" applyFont="1" applyFill="1" applyBorder="1"/>
    <xf numFmtId="0" fontId="0" fillId="2" borderId="32" xfId="0" applyFill="1" applyBorder="1"/>
    <xf numFmtId="4" fontId="7" fillId="4" borderId="22" xfId="0" applyNumberFormat="1" applyFont="1" applyFill="1" applyBorder="1"/>
    <xf numFmtId="0" fontId="0" fillId="2" borderId="23" xfId="0" applyFill="1" applyBorder="1"/>
    <xf numFmtId="0" fontId="4" fillId="2" borderId="31" xfId="0" applyFont="1" applyFill="1" applyBorder="1"/>
    <xf numFmtId="4" fontId="4" fillId="4" borderId="22" xfId="0" applyNumberFormat="1" applyFont="1" applyFill="1" applyBorder="1"/>
    <xf numFmtId="0" fontId="4" fillId="2" borderId="23" xfId="0" applyFont="1" applyFill="1" applyBorder="1"/>
    <xf numFmtId="2" fontId="0" fillId="4" borderId="22" xfId="0" applyNumberFormat="1" applyFill="1" applyBorder="1"/>
    <xf numFmtId="2" fontId="0" fillId="0" borderId="22" xfId="0" applyNumberFormat="1" applyBorder="1" applyProtection="1">
      <protection locked="0"/>
    </xf>
    <xf numFmtId="0" fontId="4" fillId="2" borderId="34" xfId="0" applyFont="1" applyFill="1" applyBorder="1"/>
    <xf numFmtId="2" fontId="4" fillId="4" borderId="26" xfId="0" applyNumberFormat="1" applyFont="1" applyFill="1" applyBorder="1"/>
    <xf numFmtId="2" fontId="4" fillId="4" borderId="27" xfId="0" applyNumberFormat="1" applyFont="1" applyFill="1" applyBorder="1"/>
    <xf numFmtId="0" fontId="14" fillId="7" borderId="1" xfId="0" applyFont="1" applyFill="1" applyBorder="1" applyAlignment="1">
      <alignment vertical="top" wrapText="1"/>
    </xf>
    <xf numFmtId="0" fontId="13" fillId="7" borderId="1" xfId="0" applyFont="1" applyFill="1" applyBorder="1" applyAlignment="1">
      <alignment vertical="top" wrapText="1"/>
    </xf>
    <xf numFmtId="0" fontId="0" fillId="7" borderId="12" xfId="0" applyFill="1" applyBorder="1" applyAlignment="1">
      <alignment horizontal="center" vertical="top"/>
    </xf>
    <xf numFmtId="0" fontId="9" fillId="7" borderId="12" xfId="0" applyFont="1" applyFill="1" applyBorder="1" applyAlignment="1">
      <alignment horizontal="center" vertical="top" wrapText="1"/>
    </xf>
    <xf numFmtId="0" fontId="0" fillId="7" borderId="5" xfId="0" applyFill="1" applyBorder="1" applyAlignment="1">
      <alignment vertical="top" wrapText="1"/>
    </xf>
    <xf numFmtId="0" fontId="0" fillId="7" borderId="7" xfId="0" applyFill="1" applyBorder="1" applyAlignment="1">
      <alignment vertical="top" wrapText="1"/>
    </xf>
    <xf numFmtId="0" fontId="0" fillId="7" borderId="12" xfId="0" applyFill="1" applyBorder="1" applyAlignment="1">
      <alignment vertical="top"/>
    </xf>
    <xf numFmtId="0" fontId="0" fillId="2" borderId="18" xfId="0" applyFill="1" applyBorder="1" applyAlignment="1">
      <alignment horizontal="center" vertical="top"/>
    </xf>
    <xf numFmtId="0" fontId="0" fillId="2" borderId="19" xfId="0" applyFill="1" applyBorder="1" applyAlignment="1">
      <alignment horizontal="center" vertical="top"/>
    </xf>
    <xf numFmtId="0" fontId="0" fillId="2" borderId="30" xfId="0" applyFill="1" applyBorder="1" applyAlignment="1">
      <alignment horizontal="center" vertical="top"/>
    </xf>
    <xf numFmtId="0" fontId="0" fillId="2" borderId="20" xfId="0" applyFill="1" applyBorder="1" applyAlignment="1">
      <alignment horizontal="center" vertical="top"/>
    </xf>
    <xf numFmtId="0" fontId="9" fillId="2" borderId="31" xfId="0" applyFont="1" applyFill="1" applyBorder="1" applyAlignment="1">
      <alignment horizontal="center" vertical="top" wrapText="1"/>
    </xf>
    <xf numFmtId="0" fontId="9" fillId="2" borderId="22" xfId="0" applyFont="1" applyFill="1" applyBorder="1" applyAlignment="1">
      <alignment horizontal="center" vertical="top"/>
    </xf>
    <xf numFmtId="0" fontId="0" fillId="2" borderId="32" xfId="0" applyFill="1" applyBorder="1" applyAlignment="1">
      <alignment vertical="top"/>
    </xf>
    <xf numFmtId="0" fontId="0" fillId="2" borderId="23" xfId="0" applyFill="1" applyBorder="1" applyAlignment="1">
      <alignment vertical="top"/>
    </xf>
    <xf numFmtId="0" fontId="0" fillId="2" borderId="39" xfId="0" applyFill="1" applyBorder="1" applyAlignment="1">
      <alignment vertical="top"/>
    </xf>
    <xf numFmtId="0" fontId="4" fillId="2" borderId="34" xfId="0" applyFont="1" applyFill="1" applyBorder="1" applyAlignment="1">
      <alignment vertical="top"/>
    </xf>
    <xf numFmtId="0" fontId="4" fillId="2" borderId="26" xfId="0" applyFont="1" applyFill="1" applyBorder="1" applyAlignment="1">
      <alignment vertical="top"/>
    </xf>
    <xf numFmtId="0" fontId="4" fillId="2" borderId="40" xfId="0" applyFont="1" applyFill="1" applyBorder="1" applyAlignment="1">
      <alignment vertical="top"/>
    </xf>
    <xf numFmtId="0" fontId="4" fillId="2" borderId="40" xfId="0" applyFont="1" applyFill="1" applyBorder="1" applyAlignment="1">
      <alignment horizontal="center" vertical="top"/>
    </xf>
    <xf numFmtId="4" fontId="4" fillId="4" borderId="41" xfId="0" applyNumberFormat="1" applyFont="1" applyFill="1" applyBorder="1" applyAlignment="1">
      <alignment vertical="top"/>
    </xf>
    <xf numFmtId="0" fontId="4" fillId="4" borderId="26" xfId="0" applyFont="1" applyFill="1" applyBorder="1" applyAlignment="1">
      <alignment horizontal="center" vertical="top"/>
    </xf>
    <xf numFmtId="0" fontId="0" fillId="2" borderId="27" xfId="0" applyFill="1" applyBorder="1" applyAlignment="1">
      <alignment horizontal="center" vertical="top"/>
    </xf>
    <xf numFmtId="0" fontId="13" fillId="7" borderId="1" xfId="0" applyFont="1" applyFill="1" applyBorder="1" applyAlignment="1">
      <alignment horizontal="center" vertical="top" wrapText="1"/>
    </xf>
    <xf numFmtId="0" fontId="0" fillId="7" borderId="1" xfId="0" applyFill="1" applyBorder="1" applyAlignment="1">
      <alignment vertical="top" wrapText="1"/>
    </xf>
    <xf numFmtId="0" fontId="0" fillId="7" borderId="12" xfId="0" applyFill="1" applyBorder="1" applyAlignment="1">
      <alignment horizontal="center" vertical="top" wrapText="1"/>
    </xf>
    <xf numFmtId="0" fontId="0" fillId="7" borderId="7" xfId="0" applyFill="1" applyBorder="1" applyAlignment="1">
      <alignment horizontal="center" vertical="top" wrapText="1"/>
    </xf>
    <xf numFmtId="0" fontId="0" fillId="7" borderId="5" xfId="0" applyFill="1" applyBorder="1" applyAlignment="1">
      <alignment vertical="top"/>
    </xf>
    <xf numFmtId="0" fontId="0" fillId="7" borderId="7" xfId="0" applyFill="1" applyBorder="1" applyAlignment="1">
      <alignment vertical="top"/>
    </xf>
    <xf numFmtId="0" fontId="0" fillId="2" borderId="42" xfId="0" applyFill="1" applyBorder="1" applyAlignment="1">
      <alignment horizontal="center" vertical="top"/>
    </xf>
    <xf numFmtId="0" fontId="0" fillId="2" borderId="43" xfId="0" applyFill="1" applyBorder="1" applyAlignment="1">
      <alignment horizontal="center" vertical="top"/>
    </xf>
    <xf numFmtId="0" fontId="0" fillId="2" borderId="29" xfId="0" applyFill="1" applyBorder="1" applyAlignment="1">
      <alignment horizontal="center" vertical="top"/>
    </xf>
    <xf numFmtId="0" fontId="13" fillId="2" borderId="44" xfId="0" applyFont="1" applyFill="1" applyBorder="1" applyAlignment="1">
      <alignment horizontal="center" vertical="top"/>
    </xf>
    <xf numFmtId="0" fontId="9" fillId="2" borderId="45" xfId="0" applyFont="1" applyFill="1" applyBorder="1" applyAlignment="1">
      <alignment horizontal="center" vertical="top" wrapText="1"/>
    </xf>
    <xf numFmtId="0" fontId="9" fillId="2" borderId="46" xfId="0" applyFont="1" applyFill="1" applyBorder="1" applyAlignment="1">
      <alignment horizontal="center" vertical="top" wrapText="1"/>
    </xf>
    <xf numFmtId="0" fontId="0" fillId="2" borderId="24" xfId="0" applyFill="1" applyBorder="1" applyAlignment="1">
      <alignment horizontal="center" vertical="top" wrapText="1"/>
    </xf>
    <xf numFmtId="0" fontId="9" fillId="2" borderId="47" xfId="0" applyFont="1" applyFill="1" applyBorder="1" applyAlignment="1">
      <alignment vertical="top"/>
    </xf>
    <xf numFmtId="4" fontId="7" fillId="0" borderId="48" xfId="0" applyNumberFormat="1" applyFont="1" applyBorder="1" applyAlignment="1" applyProtection="1">
      <alignment vertical="top"/>
      <protection locked="0"/>
    </xf>
    <xf numFmtId="4" fontId="7" fillId="0" borderId="24" xfId="0" applyNumberFormat="1" applyFont="1" applyBorder="1" applyAlignment="1" applyProtection="1">
      <alignment vertical="top"/>
      <protection locked="0"/>
    </xf>
    <xf numFmtId="0" fontId="9" fillId="2" borderId="46" xfId="0" applyFont="1" applyFill="1" applyBorder="1" applyAlignment="1">
      <alignment vertical="top"/>
    </xf>
    <xf numFmtId="4" fontId="7" fillId="0" borderId="49" xfId="0" applyNumberFormat="1" applyFont="1" applyBorder="1" applyAlignment="1" applyProtection="1">
      <alignment vertical="top"/>
      <protection locked="0"/>
    </xf>
    <xf numFmtId="0" fontId="0" fillId="2" borderId="25" xfId="0" applyFill="1" applyBorder="1" applyAlignment="1">
      <alignment vertical="top"/>
    </xf>
    <xf numFmtId="0" fontId="0" fillId="2" borderId="50" xfId="0" applyFill="1" applyBorder="1" applyAlignment="1">
      <alignment vertical="top"/>
    </xf>
    <xf numFmtId="4" fontId="0" fillId="4" borderId="26" xfId="0" applyNumberFormat="1" applyFill="1" applyBorder="1" applyAlignment="1">
      <alignment horizontal="center" vertical="top"/>
    </xf>
    <xf numFmtId="0" fontId="0" fillId="4" borderId="26" xfId="0" applyFill="1" applyBorder="1" applyAlignment="1">
      <alignment horizontal="center" vertical="top"/>
    </xf>
    <xf numFmtId="4" fontId="0" fillId="4" borderId="50" xfId="0" applyNumberFormat="1" applyFill="1" applyBorder="1" applyAlignment="1">
      <alignment vertical="top"/>
    </xf>
    <xf numFmtId="4" fontId="0" fillId="4" borderId="41" xfId="0" applyNumberFormat="1" applyFill="1" applyBorder="1" applyAlignment="1">
      <alignment vertical="top"/>
    </xf>
    <xf numFmtId="4" fontId="0" fillId="4" borderId="40" xfId="0" applyNumberFormat="1" applyFill="1" applyBorder="1" applyAlignment="1">
      <alignment vertical="top"/>
    </xf>
    <xf numFmtId="4" fontId="0" fillId="4" borderId="51" xfId="0" applyNumberFormat="1" applyFill="1" applyBorder="1" applyAlignment="1">
      <alignment vertical="top"/>
    </xf>
    <xf numFmtId="0" fontId="4" fillId="7" borderId="1" xfId="0" applyFont="1" applyFill="1" applyBorder="1" applyAlignment="1">
      <alignment vertical="top"/>
    </xf>
    <xf numFmtId="0" fontId="7" fillId="7" borderId="1" xfId="0" applyFont="1" applyFill="1" applyBorder="1" applyAlignment="1">
      <alignment vertical="top" wrapText="1"/>
    </xf>
    <xf numFmtId="0" fontId="4" fillId="2" borderId="21" xfId="0" applyFont="1" applyFill="1" applyBorder="1" applyAlignment="1">
      <alignment horizontal="center" vertical="top" wrapText="1"/>
    </xf>
    <xf numFmtId="0" fontId="4" fillId="2" borderId="33" xfId="0" applyFont="1" applyFill="1" applyBorder="1" applyAlignment="1">
      <alignment horizontal="center" vertical="top" wrapText="1"/>
    </xf>
    <xf numFmtId="0" fontId="0" fillId="2" borderId="45" xfId="0" applyFill="1" applyBorder="1" applyAlignment="1">
      <alignment horizontal="left" vertical="top"/>
    </xf>
    <xf numFmtId="0" fontId="0" fillId="2" borderId="47" xfId="0" applyFill="1" applyBorder="1" applyAlignment="1">
      <alignment horizontal="left" vertical="top"/>
    </xf>
    <xf numFmtId="0" fontId="0" fillId="0" borderId="24" xfId="0" applyBorder="1" applyAlignment="1" applyProtection="1">
      <alignment vertical="top"/>
      <protection locked="0"/>
    </xf>
    <xf numFmtId="0" fontId="0" fillId="2" borderId="46" xfId="0" applyFill="1" applyBorder="1" applyAlignment="1">
      <alignment horizontal="left" vertical="top"/>
    </xf>
    <xf numFmtId="0" fontId="0" fillId="0" borderId="49" xfId="0" applyBorder="1" applyAlignment="1" applyProtection="1">
      <alignment vertical="top"/>
      <protection locked="0"/>
    </xf>
    <xf numFmtId="0" fontId="0" fillId="2" borderId="52" xfId="0" applyFill="1" applyBorder="1" applyAlignment="1">
      <alignment horizontal="left" vertical="top"/>
    </xf>
    <xf numFmtId="0" fontId="0" fillId="2" borderId="53" xfId="0" applyFill="1" applyBorder="1" applyAlignment="1">
      <alignment vertical="top"/>
    </xf>
    <xf numFmtId="0" fontId="0" fillId="0" borderId="53" xfId="0" applyBorder="1" applyAlignment="1" applyProtection="1">
      <alignment vertical="top" wrapText="1"/>
      <protection locked="0"/>
    </xf>
    <xf numFmtId="0" fontId="0" fillId="0" borderId="54" xfId="0" applyBorder="1" applyAlignment="1" applyProtection="1">
      <alignment vertical="top"/>
      <protection locked="0"/>
    </xf>
    <xf numFmtId="0" fontId="0" fillId="0" borderId="55" xfId="0" applyBorder="1" applyAlignment="1" applyProtection="1">
      <alignment vertical="top"/>
      <protection locked="0"/>
    </xf>
    <xf numFmtId="0" fontId="0" fillId="2" borderId="5" xfId="0" applyFill="1" applyBorder="1" applyAlignment="1">
      <alignment vertical="top" wrapText="1"/>
    </xf>
    <xf numFmtId="0" fontId="0" fillId="2" borderId="7" xfId="0" applyFill="1" applyBorder="1" applyAlignment="1">
      <alignment vertical="top" wrapText="1"/>
    </xf>
    <xf numFmtId="0" fontId="0" fillId="2" borderId="9" xfId="0" applyFill="1" applyBorder="1" applyAlignment="1">
      <alignment vertical="top" wrapText="1"/>
    </xf>
    <xf numFmtId="0" fontId="9" fillId="2" borderId="22" xfId="0" applyFont="1" applyFill="1" applyBorder="1" applyAlignment="1">
      <alignment horizontal="center"/>
    </xf>
    <xf numFmtId="0" fontId="9" fillId="2" borderId="19" xfId="0" applyFont="1" applyFill="1" applyBorder="1" applyAlignment="1">
      <alignment horizontal="center"/>
    </xf>
    <xf numFmtId="0" fontId="9" fillId="2" borderId="20" xfId="0" applyFont="1" applyFill="1" applyBorder="1" applyAlignment="1">
      <alignment horizontal="center"/>
    </xf>
    <xf numFmtId="0" fontId="0" fillId="2" borderId="46" xfId="0" applyFill="1" applyBorder="1" applyAlignment="1">
      <alignment wrapText="1"/>
    </xf>
    <xf numFmtId="0" fontId="9" fillId="4" borderId="22" xfId="0" applyFont="1" applyFill="1" applyBorder="1"/>
    <xf numFmtId="0" fontId="12" fillId="2" borderId="21" xfId="0" applyFont="1" applyFill="1" applyBorder="1" applyAlignment="1">
      <alignment wrapText="1"/>
    </xf>
    <xf numFmtId="0" fontId="13" fillId="0" borderId="0" xfId="0" applyFont="1" applyAlignment="1" applyProtection="1">
      <alignment vertical="top" wrapText="1"/>
      <protection locked="0"/>
    </xf>
    <xf numFmtId="0" fontId="13" fillId="2" borderId="1" xfId="0" applyFont="1" applyFill="1" applyBorder="1" applyAlignment="1">
      <alignment horizontal="center" vertical="top" wrapText="1"/>
    </xf>
    <xf numFmtId="0" fontId="13" fillId="4" borderId="1" xfId="0" applyFont="1" applyFill="1" applyBorder="1" applyAlignment="1">
      <alignment vertical="top" wrapText="1"/>
    </xf>
    <xf numFmtId="0" fontId="13" fillId="0" borderId="0" xfId="0" applyFont="1" applyAlignment="1" applyProtection="1">
      <alignment horizontal="center" vertical="top"/>
      <protection locked="0"/>
    </xf>
    <xf numFmtId="0" fontId="14" fillId="2" borderId="12" xfId="0" applyFont="1" applyFill="1" applyBorder="1" applyAlignment="1">
      <alignment horizontal="center" vertical="top" wrapText="1"/>
    </xf>
    <xf numFmtId="0" fontId="13" fillId="7" borderId="1" xfId="0" applyFont="1" applyFill="1" applyBorder="1" applyAlignment="1">
      <alignment vertical="top"/>
    </xf>
    <xf numFmtId="0" fontId="13" fillId="7" borderId="15" xfId="0" applyFont="1" applyFill="1" applyBorder="1" applyAlignment="1">
      <alignment vertical="top"/>
    </xf>
    <xf numFmtId="0" fontId="13" fillId="7" borderId="14" xfId="0" applyFont="1" applyFill="1" applyBorder="1" applyAlignment="1">
      <alignment vertical="top"/>
    </xf>
    <xf numFmtId="0" fontId="13" fillId="0" borderId="0" xfId="0" applyFont="1" applyAlignment="1">
      <alignment vertical="top" wrapText="1"/>
    </xf>
    <xf numFmtId="0" fontId="13" fillId="7" borderId="12" xfId="0" applyFont="1" applyFill="1" applyBorder="1" applyAlignment="1">
      <alignment horizontal="center" vertical="top" wrapText="1"/>
    </xf>
    <xf numFmtId="0" fontId="13" fillId="7" borderId="12" xfId="0" applyFont="1" applyFill="1" applyBorder="1" applyAlignment="1">
      <alignment vertical="top"/>
    </xf>
    <xf numFmtId="0" fontId="13" fillId="7" borderId="7" xfId="0" applyFont="1" applyFill="1" applyBorder="1" applyAlignment="1">
      <alignment vertical="top"/>
    </xf>
    <xf numFmtId="0" fontId="13" fillId="7" borderId="9" xfId="0" applyFont="1" applyFill="1" applyBorder="1" applyAlignment="1">
      <alignment vertical="top"/>
    </xf>
    <xf numFmtId="0" fontId="13" fillId="2" borderId="18" xfId="0" applyFont="1" applyFill="1" applyBorder="1" applyAlignment="1">
      <alignment horizontal="center" vertical="top"/>
    </xf>
    <xf numFmtId="0" fontId="13" fillId="2" borderId="19" xfId="0" applyFont="1" applyFill="1" applyBorder="1" applyAlignment="1">
      <alignment horizontal="center" vertical="top"/>
    </xf>
    <xf numFmtId="0" fontId="13" fillId="2" borderId="21" xfId="0" applyFont="1" applyFill="1" applyBorder="1" applyAlignment="1">
      <alignment horizontal="center" vertical="top" wrapText="1"/>
    </xf>
    <xf numFmtId="0" fontId="13" fillId="2" borderId="22" xfId="0" applyFont="1" applyFill="1" applyBorder="1" applyAlignment="1">
      <alignment horizontal="center" vertical="top" wrapText="1"/>
    </xf>
    <xf numFmtId="0" fontId="9" fillId="5" borderId="2" xfId="0" applyFont="1" applyFill="1" applyBorder="1" applyAlignment="1" applyProtection="1">
      <alignment vertical="top"/>
      <protection locked="0"/>
    </xf>
    <xf numFmtId="0" fontId="9" fillId="5" borderId="9" xfId="0" applyFont="1" applyFill="1" applyBorder="1" applyAlignment="1" applyProtection="1">
      <alignment vertical="top"/>
      <protection locked="0"/>
    </xf>
    <xf numFmtId="0" fontId="7" fillId="2" borderId="1" xfId="0" applyFont="1" applyFill="1" applyBorder="1" applyAlignment="1">
      <alignment horizontal="center" vertical="top"/>
    </xf>
    <xf numFmtId="0" fontId="18" fillId="2" borderId="1" xfId="0" applyFont="1" applyFill="1" applyBorder="1" applyAlignment="1">
      <alignment horizontal="center" vertical="top" wrapText="1"/>
    </xf>
    <xf numFmtId="0" fontId="9" fillId="2" borderId="11" xfId="0" applyFont="1" applyFill="1" applyBorder="1" applyAlignment="1">
      <alignment horizontal="center" vertical="top"/>
    </xf>
    <xf numFmtId="0" fontId="9" fillId="2" borderId="12" xfId="0" applyFont="1" applyFill="1" applyBorder="1" applyAlignment="1">
      <alignment horizontal="center" vertical="top"/>
    </xf>
    <xf numFmtId="0" fontId="6" fillId="2" borderId="13" xfId="0" applyFont="1" applyFill="1" applyBorder="1" applyAlignment="1">
      <alignment horizontal="center" vertical="top" wrapText="1"/>
    </xf>
    <xf numFmtId="0" fontId="33" fillId="4" borderId="2" xfId="0" applyFont="1" applyFill="1" applyBorder="1" applyAlignment="1">
      <alignment horizontal="center" vertical="top" wrapText="1"/>
    </xf>
    <xf numFmtId="0" fontId="33" fillId="4" borderId="9" xfId="0" applyFont="1" applyFill="1" applyBorder="1" applyAlignment="1">
      <alignment horizontal="center" vertical="top" wrapText="1"/>
    </xf>
    <xf numFmtId="0" fontId="9" fillId="4" borderId="10" xfId="0" applyFont="1" applyFill="1" applyBorder="1" applyAlignment="1">
      <alignment vertical="top"/>
    </xf>
    <xf numFmtId="0" fontId="9" fillId="4" borderId="11" xfId="0" applyFont="1" applyFill="1" applyBorder="1" applyAlignment="1">
      <alignment vertical="top"/>
    </xf>
    <xf numFmtId="0" fontId="9" fillId="4" borderId="12" xfId="0" applyFont="1" applyFill="1" applyBorder="1" applyAlignment="1">
      <alignment vertical="top"/>
    </xf>
    <xf numFmtId="0" fontId="0" fillId="4" borderId="14" xfId="0" applyFill="1" applyBorder="1" applyAlignment="1">
      <alignment horizontal="center" vertical="top" wrapText="1"/>
    </xf>
    <xf numFmtId="0" fontId="13" fillId="0" borderId="2" xfId="0" applyFont="1" applyBorder="1" applyAlignment="1" applyProtection="1">
      <alignment horizontal="center" vertical="top"/>
      <protection locked="0"/>
    </xf>
    <xf numFmtId="0" fontId="9" fillId="0" borderId="2" xfId="0" applyFont="1" applyBorder="1" applyAlignment="1" applyProtection="1">
      <alignment horizontal="center" vertical="top"/>
      <protection locked="0"/>
    </xf>
    <xf numFmtId="0" fontId="9" fillId="0" borderId="9" xfId="0" applyFont="1" applyBorder="1" applyAlignment="1" applyProtection="1">
      <alignment horizontal="center" vertical="top"/>
      <protection locked="0"/>
    </xf>
    <xf numFmtId="0" fontId="0" fillId="2" borderId="13" xfId="0" applyFill="1" applyBorder="1" applyAlignment="1">
      <alignment horizontal="center" vertical="top" wrapText="1"/>
    </xf>
    <xf numFmtId="0" fontId="9" fillId="2" borderId="3" xfId="0" applyFont="1" applyFill="1" applyBorder="1" applyAlignment="1" applyProtection="1">
      <alignment vertical="top"/>
      <protection locked="0"/>
    </xf>
    <xf numFmtId="0" fontId="9" fillId="2" borderId="4" xfId="0" applyFont="1" applyFill="1" applyBorder="1" applyAlignment="1" applyProtection="1">
      <alignment vertical="top"/>
      <protection locked="0"/>
    </xf>
    <xf numFmtId="0" fontId="9" fillId="2" borderId="5" xfId="0" applyFont="1" applyFill="1" applyBorder="1" applyAlignment="1" applyProtection="1">
      <alignment vertical="top"/>
      <protection locked="0"/>
    </xf>
    <xf numFmtId="0" fontId="0" fillId="2" borderId="6" xfId="0" applyFill="1" applyBorder="1" applyAlignment="1">
      <alignment vertical="top" wrapText="1"/>
    </xf>
    <xf numFmtId="0" fontId="0" fillId="0" borderId="13" xfId="0" applyBorder="1" applyAlignment="1" applyProtection="1">
      <alignment horizontal="center" vertical="top" wrapText="1"/>
      <protection locked="0"/>
    </xf>
    <xf numFmtId="0" fontId="9" fillId="2" borderId="6" xfId="0" applyFont="1" applyFill="1" applyBorder="1" applyAlignment="1" applyProtection="1">
      <alignment vertical="top"/>
      <protection locked="0"/>
    </xf>
    <xf numFmtId="0" fontId="9" fillId="2" borderId="0" xfId="0" applyFont="1" applyFill="1" applyAlignment="1" applyProtection="1">
      <alignment vertical="top"/>
      <protection locked="0"/>
    </xf>
    <xf numFmtId="0" fontId="9" fillId="2" borderId="7" xfId="0" applyFont="1" applyFill="1" applyBorder="1" applyAlignment="1" applyProtection="1">
      <alignment vertical="top"/>
      <protection locked="0"/>
    </xf>
    <xf numFmtId="0" fontId="0" fillId="0" borderId="15" xfId="0" applyBorder="1" applyAlignment="1" applyProtection="1">
      <alignment horizontal="center" vertical="top" wrapText="1"/>
      <protection locked="0"/>
    </xf>
    <xf numFmtId="0" fontId="0" fillId="2" borderId="3" xfId="0" applyFill="1" applyBorder="1" applyAlignment="1">
      <alignment vertical="top" wrapText="1"/>
    </xf>
    <xf numFmtId="0" fontId="0" fillId="2" borderId="8" xfId="0" applyFill="1" applyBorder="1" applyAlignment="1">
      <alignment vertical="top" wrapText="1"/>
    </xf>
    <xf numFmtId="0" fontId="0" fillId="2" borderId="14" xfId="0" applyFill="1" applyBorder="1" applyAlignment="1">
      <alignment horizontal="center" vertical="top" wrapText="1"/>
    </xf>
    <xf numFmtId="0" fontId="4" fillId="4" borderId="14" xfId="0" applyFont="1" applyFill="1" applyBorder="1" applyAlignment="1">
      <alignment horizontal="center" vertical="top" wrapText="1"/>
    </xf>
    <xf numFmtId="0" fontId="9" fillId="2" borderId="8" xfId="0" applyFont="1" applyFill="1" applyBorder="1" applyAlignment="1" applyProtection="1">
      <alignment vertical="top"/>
      <protection locked="0"/>
    </xf>
    <xf numFmtId="0" fontId="9" fillId="2" borderId="2" xfId="0" applyFont="1" applyFill="1" applyBorder="1" applyAlignment="1" applyProtection="1">
      <alignment vertical="top"/>
      <protection locked="0"/>
    </xf>
    <xf numFmtId="0" fontId="9" fillId="2" borderId="9" xfId="0" applyFont="1" applyFill="1" applyBorder="1" applyAlignment="1" applyProtection="1">
      <alignment vertical="top"/>
      <protection locked="0"/>
    </xf>
    <xf numFmtId="0" fontId="4" fillId="2" borderId="14" xfId="0" applyFont="1" applyFill="1" applyBorder="1" applyAlignment="1">
      <alignment horizontal="center" vertical="top"/>
    </xf>
    <xf numFmtId="0" fontId="9" fillId="2" borderId="2" xfId="0" applyFont="1" applyFill="1" applyBorder="1" applyAlignment="1">
      <alignment horizontal="center" vertical="top" wrapText="1"/>
    </xf>
    <xf numFmtId="0" fontId="9" fillId="0" borderId="2" xfId="0" applyFont="1" applyBorder="1" applyAlignment="1" applyProtection="1">
      <alignment vertical="top"/>
      <protection locked="0"/>
    </xf>
    <xf numFmtId="0" fontId="9" fillId="0" borderId="9" xfId="0" applyFont="1" applyBorder="1" applyAlignment="1" applyProtection="1">
      <alignment vertical="top"/>
      <protection locked="0"/>
    </xf>
    <xf numFmtId="0" fontId="4" fillId="2" borderId="14" xfId="0" applyFont="1" applyFill="1" applyBorder="1" applyAlignment="1">
      <alignment vertical="top" wrapText="1"/>
    </xf>
    <xf numFmtId="0" fontId="4" fillId="4" borderId="1" xfId="0" applyFont="1" applyFill="1" applyBorder="1" applyAlignment="1">
      <alignment horizontal="center" vertical="top" wrapText="1"/>
    </xf>
    <xf numFmtId="0" fontId="9" fillId="0" borderId="8" xfId="0" applyFont="1" applyBorder="1" applyAlignment="1" applyProtection="1">
      <alignment vertical="top"/>
      <protection locked="0"/>
    </xf>
    <xf numFmtId="0" fontId="6" fillId="6" borderId="13" xfId="0" applyFont="1" applyFill="1" applyBorder="1" applyAlignment="1">
      <alignment horizontal="center" vertical="top" wrapText="1"/>
    </xf>
    <xf numFmtId="0" fontId="18" fillId="6" borderId="1" xfId="0" applyFont="1" applyFill="1" applyBorder="1" applyAlignment="1">
      <alignment horizontal="center" vertical="top" wrapText="1"/>
    </xf>
    <xf numFmtId="0" fontId="9" fillId="6" borderId="11" xfId="0" applyFont="1" applyFill="1" applyBorder="1" applyAlignment="1">
      <alignment horizontal="center" vertical="top"/>
    </xf>
    <xf numFmtId="0" fontId="9" fillId="6" borderId="12" xfId="0" applyFont="1" applyFill="1" applyBorder="1" applyAlignment="1">
      <alignment horizontal="center" vertical="top"/>
    </xf>
    <xf numFmtId="0" fontId="4" fillId="6" borderId="14" xfId="0" applyFont="1" applyFill="1" applyBorder="1" applyAlignment="1">
      <alignment horizontal="center" vertical="top"/>
    </xf>
    <xf numFmtId="0" fontId="4" fillId="6" borderId="14" xfId="0" applyFont="1" applyFill="1" applyBorder="1" applyAlignment="1">
      <alignment horizontal="center" vertical="top" wrapText="1"/>
    </xf>
    <xf numFmtId="0" fontId="9" fillId="6" borderId="2" xfId="0" applyFont="1" applyFill="1" applyBorder="1" applyAlignment="1">
      <alignment horizontal="center" vertical="top" wrapText="1"/>
    </xf>
    <xf numFmtId="0" fontId="9" fillId="6" borderId="9" xfId="0" applyFont="1" applyFill="1" applyBorder="1" applyAlignment="1">
      <alignment horizontal="center" vertical="top" wrapText="1"/>
    </xf>
    <xf numFmtId="0" fontId="0" fillId="6" borderId="1" xfId="0" applyFill="1" applyBorder="1" applyAlignment="1">
      <alignment vertical="top" wrapText="1"/>
    </xf>
    <xf numFmtId="0" fontId="0" fillId="6" borderId="14" xfId="0" applyFill="1" applyBorder="1" applyAlignment="1">
      <alignment vertical="top" wrapText="1"/>
    </xf>
    <xf numFmtId="0" fontId="4" fillId="6" borderId="1" xfId="0" applyFont="1" applyFill="1" applyBorder="1" applyAlignment="1">
      <alignment vertical="top" wrapText="1"/>
    </xf>
    <xf numFmtId="0" fontId="0" fillId="6" borderId="1" xfId="0" applyFill="1" applyBorder="1" applyAlignment="1">
      <alignment horizontal="center" vertical="top" wrapText="1"/>
    </xf>
    <xf numFmtId="0" fontId="9" fillId="6" borderId="3" xfId="0" applyFont="1" applyFill="1" applyBorder="1" applyAlignment="1">
      <alignment vertical="top"/>
    </xf>
    <xf numFmtId="0" fontId="9" fillId="6" borderId="4" xfId="0" applyFont="1" applyFill="1" applyBorder="1" applyAlignment="1">
      <alignment vertical="top"/>
    </xf>
    <xf numFmtId="0" fontId="9" fillId="6" borderId="5" xfId="0" applyFont="1" applyFill="1" applyBorder="1" applyAlignment="1">
      <alignment vertical="top"/>
    </xf>
    <xf numFmtId="0" fontId="0" fillId="6" borderId="15" xfId="0" applyFill="1" applyBorder="1" applyAlignment="1">
      <alignment vertical="top" wrapText="1"/>
    </xf>
    <xf numFmtId="0" fontId="9" fillId="6" borderId="6" xfId="0" applyFont="1" applyFill="1" applyBorder="1" applyAlignment="1">
      <alignment vertical="top"/>
    </xf>
    <xf numFmtId="0" fontId="9" fillId="6" borderId="0" xfId="0" applyFont="1" applyFill="1" applyAlignment="1">
      <alignment vertical="top"/>
    </xf>
    <xf numFmtId="0" fontId="9" fillId="6" borderId="7" xfId="0" applyFont="1" applyFill="1" applyBorder="1" applyAlignment="1">
      <alignment vertical="top"/>
    </xf>
    <xf numFmtId="0" fontId="0" fillId="6" borderId="13" xfId="0" applyFill="1" applyBorder="1" applyAlignment="1">
      <alignment vertical="top" wrapText="1"/>
    </xf>
    <xf numFmtId="0" fontId="0" fillId="6" borderId="13" xfId="0" applyFill="1" applyBorder="1" applyAlignment="1">
      <alignment horizontal="center" vertical="top" wrapText="1"/>
    </xf>
    <xf numFmtId="0" fontId="0" fillId="6" borderId="14" xfId="0" applyFill="1" applyBorder="1" applyAlignment="1">
      <alignment horizontal="center" vertical="top" wrapText="1"/>
    </xf>
    <xf numFmtId="0" fontId="9" fillId="6" borderId="8" xfId="0" applyFont="1" applyFill="1" applyBorder="1" applyAlignment="1">
      <alignment vertical="top"/>
    </xf>
    <xf numFmtId="0" fontId="9" fillId="6" borderId="2" xfId="0" applyFont="1" applyFill="1" applyBorder="1" applyAlignment="1">
      <alignment vertical="top"/>
    </xf>
    <xf numFmtId="0" fontId="9" fillId="6" borderId="9" xfId="0" applyFont="1" applyFill="1" applyBorder="1" applyAlignment="1">
      <alignment vertical="top"/>
    </xf>
    <xf numFmtId="0" fontId="22" fillId="0" borderId="0" xfId="0" applyFont="1" applyAlignment="1">
      <alignment horizontal="center" vertical="top"/>
    </xf>
    <xf numFmtId="0" fontId="13" fillId="0" borderId="0" xfId="0" applyFont="1" applyAlignment="1">
      <alignment horizontal="center" vertical="top"/>
    </xf>
    <xf numFmtId="0" fontId="13" fillId="0" borderId="7" xfId="0" applyFont="1" applyBorder="1" applyAlignment="1" applyProtection="1">
      <alignment horizontal="center" vertical="top"/>
      <protection locked="0"/>
    </xf>
    <xf numFmtId="0" fontId="13" fillId="0" borderId="5" xfId="0" applyFont="1" applyBorder="1" applyAlignment="1" applyProtection="1">
      <alignment horizontal="center" vertical="top"/>
      <protection locked="0"/>
    </xf>
    <xf numFmtId="0" fontId="0" fillId="7" borderId="1" xfId="0" applyFill="1" applyBorder="1" applyAlignment="1">
      <alignment horizontal="left" vertical="top" wrapText="1"/>
    </xf>
    <xf numFmtId="0" fontId="0" fillId="7" borderId="15" xfId="0" applyFill="1" applyBorder="1"/>
    <xf numFmtId="0" fontId="0" fillId="7" borderId="14" xfId="0" applyFill="1" applyBorder="1"/>
    <xf numFmtId="0" fontId="7" fillId="2" borderId="7" xfId="0" applyFont="1" applyFill="1" applyBorder="1" applyAlignment="1">
      <alignment horizontal="center" vertical="top"/>
    </xf>
    <xf numFmtId="0" fontId="0" fillId="2" borderId="7" xfId="0" applyFill="1" applyBorder="1" applyAlignment="1">
      <alignment horizontal="center" vertical="top"/>
    </xf>
    <xf numFmtId="0" fontId="7" fillId="2" borderId="15" xfId="0" applyFont="1" applyFill="1" applyBorder="1" applyAlignment="1">
      <alignment horizontal="center" vertical="top"/>
    </xf>
    <xf numFmtId="0" fontId="0" fillId="2" borderId="15" xfId="0" applyFill="1" applyBorder="1" applyAlignment="1">
      <alignment horizontal="center" vertical="top"/>
    </xf>
    <xf numFmtId="0" fontId="7" fillId="2" borderId="14" xfId="0" applyFont="1" applyFill="1" applyBorder="1" applyAlignment="1">
      <alignment horizontal="center" vertical="top"/>
    </xf>
    <xf numFmtId="0" fontId="3" fillId="3" borderId="0" xfId="0" applyFont="1" applyFill="1" applyAlignment="1">
      <alignment horizontal="left"/>
    </xf>
    <xf numFmtId="0" fontId="35" fillId="0" borderId="6" xfId="0" applyFont="1" applyBorder="1" applyAlignment="1">
      <alignment horizontal="left"/>
    </xf>
    <xf numFmtId="0" fontId="2" fillId="3" borderId="11" xfId="0" applyFont="1" applyFill="1" applyBorder="1"/>
    <xf numFmtId="0" fontId="2" fillId="3" borderId="12" xfId="0" applyFont="1" applyFill="1" applyBorder="1"/>
    <xf numFmtId="0" fontId="2" fillId="3" borderId="10" xfId="0" applyFont="1" applyFill="1" applyBorder="1" applyAlignment="1">
      <alignment horizontal="left"/>
    </xf>
    <xf numFmtId="0" fontId="14" fillId="2" borderId="1" xfId="0" applyFont="1" applyFill="1" applyBorder="1" applyAlignment="1">
      <alignment horizontal="center" vertical="center" wrapText="1"/>
    </xf>
    <xf numFmtId="0" fontId="4" fillId="6" borderId="1" xfId="0" applyFont="1" applyFill="1" applyBorder="1" applyAlignment="1">
      <alignment horizontal="center" vertical="top" wrapText="1"/>
    </xf>
    <xf numFmtId="0" fontId="9" fillId="6" borderId="1" xfId="0" applyFont="1" applyFill="1" applyBorder="1" applyAlignment="1">
      <alignment horizontal="center" vertical="top" wrapText="1"/>
    </xf>
    <xf numFmtId="3" fontId="9" fillId="0" borderId="12" xfId="0" applyNumberFormat="1" applyFont="1" applyBorder="1" applyAlignment="1">
      <alignment vertical="top"/>
    </xf>
    <xf numFmtId="3" fontId="9" fillId="0" borderId="1" xfId="0" applyNumberFormat="1" applyFont="1" applyBorder="1" applyAlignment="1">
      <alignment vertical="top"/>
    </xf>
    <xf numFmtId="4" fontId="9" fillId="0" borderId="1" xfId="0" applyNumberFormat="1" applyFont="1" applyBorder="1" applyAlignment="1">
      <alignment vertical="top"/>
    </xf>
    <xf numFmtId="0" fontId="9" fillId="0" borderId="1" xfId="0" applyFont="1" applyBorder="1" applyAlignment="1">
      <alignment vertical="top" wrapText="1"/>
    </xf>
    <xf numFmtId="3" fontId="0" fillId="0" borderId="1" xfId="0" applyNumberFormat="1" applyBorder="1" applyAlignment="1">
      <alignment vertical="top"/>
    </xf>
    <xf numFmtId="4" fontId="0" fillId="0" borderId="1" xfId="0" applyNumberFormat="1" applyBorder="1" applyAlignment="1">
      <alignment vertical="top"/>
    </xf>
    <xf numFmtId="0" fontId="33" fillId="6" borderId="1" xfId="0" applyFont="1" applyFill="1" applyBorder="1" applyAlignment="1">
      <alignment horizontal="center" vertical="top" wrapText="1"/>
    </xf>
    <xf numFmtId="0" fontId="9" fillId="6" borderId="1" xfId="0" applyFont="1" applyFill="1" applyBorder="1" applyAlignment="1">
      <alignment horizontal="center" vertical="top"/>
    </xf>
    <xf numFmtId="0" fontId="13" fillId="6" borderId="1" xfId="0" applyFont="1" applyFill="1" applyBorder="1" applyAlignment="1">
      <alignment horizontal="center" vertical="top"/>
    </xf>
    <xf numFmtId="0" fontId="4" fillId="6" borderId="1" xfId="0" applyFont="1" applyFill="1" applyBorder="1" applyAlignment="1">
      <alignment horizontal="center" vertical="top"/>
    </xf>
    <xf numFmtId="3" fontId="9" fillId="6" borderId="12" xfId="0" applyNumberFormat="1" applyFont="1" applyFill="1" applyBorder="1" applyAlignment="1">
      <alignment vertical="top"/>
    </xf>
    <xf numFmtId="0" fontId="9" fillId="0" borderId="1" xfId="0" applyFont="1" applyBorder="1" applyAlignment="1">
      <alignment vertical="top"/>
    </xf>
    <xf numFmtId="0" fontId="4" fillId="6" borderId="1" xfId="0" applyFont="1" applyFill="1" applyBorder="1" applyAlignment="1">
      <alignment vertical="top"/>
    </xf>
    <xf numFmtId="0" fontId="13" fillId="0" borderId="1" xfId="0" applyFont="1" applyBorder="1" applyAlignment="1">
      <alignment vertical="top" wrapText="1"/>
    </xf>
    <xf numFmtId="0" fontId="7" fillId="0" borderId="1" xfId="0" applyFont="1" applyBorder="1" applyAlignment="1">
      <alignment vertical="top" wrapText="1"/>
    </xf>
    <xf numFmtId="0" fontId="9" fillId="7" borderId="1" xfId="0" applyFont="1" applyFill="1" applyBorder="1" applyAlignment="1">
      <alignment vertical="top" wrapText="1"/>
    </xf>
    <xf numFmtId="0" fontId="13" fillId="0" borderId="1" xfId="0" applyFont="1" applyBorder="1" applyAlignment="1">
      <alignment horizontal="center" vertical="top" wrapText="1"/>
    </xf>
    <xf numFmtId="0" fontId="7" fillId="0" borderId="1" xfId="0" applyFont="1" applyBorder="1" applyAlignment="1">
      <alignment horizontal="center" vertical="top" wrapText="1"/>
    </xf>
    <xf numFmtId="0" fontId="0" fillId="0" borderId="1" xfId="0" applyBorder="1" applyAlignment="1">
      <alignment vertical="top"/>
    </xf>
    <xf numFmtId="0" fontId="7" fillId="4" borderId="9" xfId="0" applyFont="1" applyFill="1" applyBorder="1" applyAlignment="1">
      <alignment horizontal="center" vertical="top"/>
    </xf>
    <xf numFmtId="0" fontId="9" fillId="2" borderId="21" xfId="0" applyFont="1" applyFill="1" applyBorder="1" applyAlignment="1">
      <alignment horizontal="center" vertical="top" wrapText="1"/>
    </xf>
    <xf numFmtId="0" fontId="9" fillId="2" borderId="22" xfId="0" applyFont="1" applyFill="1" applyBorder="1" applyAlignment="1">
      <alignment horizontal="center" vertical="top" wrapText="1"/>
    </xf>
    <xf numFmtId="0" fontId="30" fillId="2" borderId="46" xfId="0" applyFont="1" applyFill="1" applyBorder="1" applyAlignment="1">
      <alignment horizontal="center" vertical="top" wrapText="1"/>
    </xf>
    <xf numFmtId="0" fontId="4" fillId="2" borderId="56" xfId="0" applyFont="1" applyFill="1" applyBorder="1" applyAlignment="1">
      <alignment horizontal="center" vertical="top" wrapText="1"/>
    </xf>
    <xf numFmtId="0" fontId="0" fillId="2" borderId="21" xfId="0" applyFill="1" applyBorder="1" applyAlignment="1">
      <alignment vertical="top" wrapText="1"/>
    </xf>
    <xf numFmtId="0" fontId="7" fillId="5" borderId="58" xfId="0" applyFont="1" applyFill="1" applyBorder="1" applyAlignment="1" applyProtection="1">
      <alignment horizontal="center" vertical="top"/>
      <protection locked="0"/>
    </xf>
    <xf numFmtId="0" fontId="7" fillId="5" borderId="38" xfId="0" applyFont="1" applyFill="1" applyBorder="1" applyAlignment="1" applyProtection="1">
      <alignment horizontal="center" vertical="top"/>
      <protection locked="0"/>
    </xf>
    <xf numFmtId="0" fontId="30" fillId="2" borderId="21" xfId="0" applyFont="1" applyFill="1" applyBorder="1" applyAlignment="1">
      <alignment horizontal="center" vertical="top" wrapText="1"/>
    </xf>
    <xf numFmtId="0" fontId="4" fillId="2" borderId="38" xfId="0" applyFont="1" applyFill="1" applyBorder="1" applyAlignment="1">
      <alignment horizontal="center" vertical="top" wrapText="1"/>
    </xf>
    <xf numFmtId="0" fontId="7" fillId="5" borderId="56" xfId="0" applyFont="1" applyFill="1" applyBorder="1" applyAlignment="1" applyProtection="1">
      <alignment horizontal="center" vertical="top"/>
      <protection locked="0"/>
    </xf>
    <xf numFmtId="0" fontId="4" fillId="2" borderId="22" xfId="0" applyFont="1" applyFill="1" applyBorder="1" applyAlignment="1">
      <alignment horizontal="center" vertical="top" wrapText="1"/>
    </xf>
    <xf numFmtId="0" fontId="0" fillId="2" borderId="25" xfId="0" applyFill="1" applyBorder="1" applyAlignment="1">
      <alignment vertical="top" wrapText="1"/>
    </xf>
    <xf numFmtId="0" fontId="7" fillId="2" borderId="26" xfId="0" applyFont="1" applyFill="1" applyBorder="1" applyAlignment="1">
      <alignment vertical="top" wrapText="1"/>
    </xf>
    <xf numFmtId="0" fontId="7" fillId="5" borderId="57" xfId="0" applyFont="1" applyFill="1" applyBorder="1" applyAlignment="1" applyProtection="1">
      <alignment horizontal="center" vertical="top"/>
      <protection locked="0"/>
    </xf>
    <xf numFmtId="0" fontId="9" fillId="2" borderId="5" xfId="0" applyFont="1" applyFill="1" applyBorder="1" applyAlignment="1">
      <alignment horizontal="center" vertical="center" wrapText="1"/>
    </xf>
    <xf numFmtId="0" fontId="0" fillId="2" borderId="42" xfId="0" applyFill="1" applyBorder="1"/>
    <xf numFmtId="0" fontId="0" fillId="5" borderId="59" xfId="0" applyFill="1" applyBorder="1" applyAlignment="1" applyProtection="1">
      <alignment horizontal="center"/>
      <protection locked="0"/>
    </xf>
    <xf numFmtId="0" fontId="0" fillId="2" borderId="47" xfId="0" applyFill="1" applyBorder="1"/>
    <xf numFmtId="0" fontId="0" fillId="4" borderId="24" xfId="0" applyFill="1" applyBorder="1" applyAlignment="1">
      <alignment horizontal="center"/>
    </xf>
    <xf numFmtId="0" fontId="0" fillId="2" borderId="46" xfId="0" applyFill="1" applyBorder="1"/>
    <xf numFmtId="0" fontId="0" fillId="4" borderId="49" xfId="0" applyFill="1" applyBorder="1" applyAlignment="1">
      <alignment horizontal="center"/>
    </xf>
    <xf numFmtId="0" fontId="0" fillId="0" borderId="23" xfId="0" applyBorder="1"/>
    <xf numFmtId="0" fontId="0" fillId="0" borderId="24" xfId="0" applyBorder="1" applyAlignment="1">
      <alignment horizontal="center"/>
    </xf>
    <xf numFmtId="0" fontId="0" fillId="2" borderId="33" xfId="0" applyFill="1" applyBorder="1" applyAlignment="1">
      <alignment horizontal="center"/>
    </xf>
    <xf numFmtId="0" fontId="0" fillId="2" borderId="45" xfId="0" applyFill="1" applyBorder="1" applyAlignment="1">
      <alignment wrapText="1"/>
    </xf>
    <xf numFmtId="3" fontId="0" fillId="4" borderId="24" xfId="0" applyNumberFormat="1" applyFill="1" applyBorder="1" applyAlignment="1">
      <alignment horizontal="center" vertical="center"/>
    </xf>
    <xf numFmtId="4" fontId="0" fillId="4" borderId="49" xfId="0" applyNumberFormat="1" applyFill="1" applyBorder="1" applyAlignment="1">
      <alignment horizontal="center" vertical="center"/>
    </xf>
    <xf numFmtId="0" fontId="0" fillId="0" borderId="24" xfId="0" applyBorder="1"/>
    <xf numFmtId="0" fontId="0" fillId="2" borderId="21" xfId="0" applyFill="1" applyBorder="1" applyAlignment="1">
      <alignment wrapText="1"/>
    </xf>
    <xf numFmtId="3" fontId="0" fillId="4" borderId="33" xfId="0" applyNumberFormat="1" applyFill="1" applyBorder="1" applyAlignment="1">
      <alignment horizontal="center" vertical="center"/>
    </xf>
    <xf numFmtId="3" fontId="0" fillId="4" borderId="48" xfId="0" applyNumberFormat="1" applyFill="1" applyBorder="1" applyAlignment="1">
      <alignment horizontal="center" vertical="center"/>
    </xf>
    <xf numFmtId="0" fontId="4" fillId="2" borderId="21" xfId="0" applyFont="1" applyFill="1" applyBorder="1" applyAlignment="1">
      <alignment horizontal="left" vertical="center"/>
    </xf>
    <xf numFmtId="0" fontId="9" fillId="2" borderId="33" xfId="0" applyFont="1" applyFill="1" applyBorder="1" applyAlignment="1">
      <alignment horizontal="center" vertical="center" wrapText="1"/>
    </xf>
    <xf numFmtId="0" fontId="0" fillId="2" borderId="45" xfId="0" applyFill="1" applyBorder="1"/>
    <xf numFmtId="3" fontId="7" fillId="0" borderId="48" xfId="0" applyNumberFormat="1" applyFont="1" applyBorder="1" applyAlignment="1" applyProtection="1">
      <alignment horizontal="center"/>
      <protection locked="0"/>
    </xf>
    <xf numFmtId="0" fontId="0" fillId="2" borderId="52" xfId="0" applyFill="1" applyBorder="1"/>
    <xf numFmtId="3" fontId="7" fillId="0" borderId="55" xfId="0" applyNumberFormat="1" applyFont="1" applyBorder="1" applyAlignment="1" applyProtection="1">
      <alignment horizontal="center"/>
      <protection locked="0"/>
    </xf>
    <xf numFmtId="0" fontId="4" fillId="2" borderId="33" xfId="0" applyFont="1" applyFill="1" applyBorder="1" applyAlignment="1">
      <alignment horizontal="center" vertical="top"/>
    </xf>
    <xf numFmtId="0" fontId="0" fillId="2" borderId="47" xfId="0" applyFill="1" applyBorder="1" applyAlignment="1">
      <alignment vertical="top"/>
    </xf>
    <xf numFmtId="0" fontId="7" fillId="0" borderId="24" xfId="0" applyFont="1" applyBorder="1" applyAlignment="1" applyProtection="1">
      <alignment vertical="top" wrapText="1"/>
      <protection locked="0"/>
    </xf>
    <xf numFmtId="0" fontId="0" fillId="2" borderId="52" xfId="0" applyFill="1" applyBorder="1" applyAlignment="1">
      <alignment vertical="top"/>
    </xf>
    <xf numFmtId="0" fontId="7" fillId="0" borderId="55" xfId="0" applyFont="1" applyBorder="1" applyAlignment="1" applyProtection="1">
      <alignment vertical="top" wrapText="1"/>
      <protection locked="0"/>
    </xf>
    <xf numFmtId="0" fontId="9" fillId="2" borderId="21" xfId="0" applyFont="1" applyFill="1" applyBorder="1" applyAlignment="1">
      <alignment horizontal="center" vertical="center" wrapText="1"/>
    </xf>
    <xf numFmtId="0" fontId="29" fillId="2" borderId="21" xfId="0" applyFont="1" applyFill="1" applyBorder="1" applyAlignment="1">
      <alignment horizontal="center" vertical="top" wrapText="1"/>
    </xf>
    <xf numFmtId="0" fontId="23" fillId="2" borderId="33" xfId="0" applyFont="1" applyFill="1" applyBorder="1" applyAlignment="1">
      <alignment horizontal="center" vertical="top" wrapText="1"/>
    </xf>
    <xf numFmtId="0" fontId="13" fillId="2" borderId="47" xfId="0" applyFont="1" applyFill="1" applyBorder="1" applyAlignment="1">
      <alignment horizontal="left" vertical="top"/>
    </xf>
    <xf numFmtId="0" fontId="7" fillId="4" borderId="24" xfId="0" applyFont="1" applyFill="1" applyBorder="1" applyAlignment="1">
      <alignment horizontal="center" vertical="top" wrapText="1"/>
    </xf>
    <xf numFmtId="0" fontId="7" fillId="4" borderId="24" xfId="0" applyFont="1" applyFill="1" applyBorder="1" applyAlignment="1">
      <alignment horizontal="center" vertical="top"/>
    </xf>
    <xf numFmtId="0" fontId="13" fillId="2" borderId="21" xfId="0" applyFont="1" applyFill="1" applyBorder="1" applyAlignment="1">
      <alignment horizontal="left" vertical="top" wrapText="1"/>
    </xf>
    <xf numFmtId="3" fontId="0" fillId="4" borderId="33" xfId="0" applyNumberFormat="1" applyFill="1" applyBorder="1" applyAlignment="1">
      <alignment horizontal="center" vertical="top" wrapText="1"/>
    </xf>
    <xf numFmtId="0" fontId="29" fillId="2" borderId="21" xfId="0" applyFont="1" applyFill="1" applyBorder="1" applyAlignment="1">
      <alignment horizontal="center" vertical="top"/>
    </xf>
    <xf numFmtId="0" fontId="23" fillId="2" borderId="33" xfId="0" applyFont="1" applyFill="1" applyBorder="1" applyAlignment="1">
      <alignment horizontal="center" vertical="top"/>
    </xf>
    <xf numFmtId="0" fontId="13" fillId="2" borderId="21" xfId="0" applyFont="1" applyFill="1" applyBorder="1" applyAlignment="1">
      <alignment horizontal="left" vertical="top"/>
    </xf>
    <xf numFmtId="0" fontId="0" fillId="4" borderId="33" xfId="0" applyFill="1" applyBorder="1" applyAlignment="1">
      <alignment horizontal="center" vertical="top"/>
    </xf>
    <xf numFmtId="0" fontId="0" fillId="4" borderId="24" xfId="0" applyFill="1" applyBorder="1" applyAlignment="1">
      <alignment horizontal="center" vertical="top"/>
    </xf>
    <xf numFmtId="0" fontId="0" fillId="2" borderId="33" xfId="0" applyFill="1" applyBorder="1" applyAlignment="1">
      <alignment horizontal="center" vertical="top"/>
    </xf>
    <xf numFmtId="0" fontId="17" fillId="0" borderId="24" xfId="0" applyFont="1" applyBorder="1" applyAlignment="1" applyProtection="1">
      <alignment horizontal="center" vertical="top"/>
      <protection locked="0"/>
    </xf>
    <xf numFmtId="0" fontId="7" fillId="4" borderId="22" xfId="0" applyFont="1" applyFill="1" applyBorder="1" applyAlignment="1">
      <alignment horizontal="center" vertical="top"/>
    </xf>
    <xf numFmtId="1" fontId="0" fillId="4" borderId="22" xfId="0" applyNumberFormat="1" applyFill="1" applyBorder="1" applyAlignment="1">
      <alignment horizontal="center" vertical="top"/>
    </xf>
    <xf numFmtId="0" fontId="1" fillId="0" borderId="24" xfId="0" applyFont="1" applyBorder="1" applyAlignment="1" applyProtection="1">
      <alignment horizontal="center" vertical="top"/>
      <protection locked="0"/>
    </xf>
    <xf numFmtId="0" fontId="13" fillId="4" borderId="45" xfId="0" applyFont="1" applyFill="1" applyBorder="1" applyAlignment="1">
      <alignment horizontal="left" vertical="top"/>
    </xf>
    <xf numFmtId="0" fontId="13" fillId="4" borderId="47" xfId="0" applyFont="1" applyFill="1" applyBorder="1" applyAlignment="1">
      <alignment horizontal="left" vertical="top"/>
    </xf>
    <xf numFmtId="0" fontId="13" fillId="4" borderId="52" xfId="0" applyFont="1" applyFill="1" applyBorder="1" applyAlignment="1">
      <alignment horizontal="left" vertical="top"/>
    </xf>
    <xf numFmtId="0" fontId="0" fillId="4" borderId="55" xfId="0" applyFill="1" applyBorder="1" applyAlignment="1">
      <alignment horizontal="center" vertical="top"/>
    </xf>
    <xf numFmtId="0" fontId="4" fillId="0" borderId="0" xfId="0" applyFont="1" applyAlignment="1">
      <alignment horizontal="center" vertical="top" wrapText="1"/>
    </xf>
    <xf numFmtId="0" fontId="0" fillId="0" borderId="0" xfId="0" applyAlignment="1">
      <alignment horizontal="center" vertical="top" wrapText="1"/>
    </xf>
    <xf numFmtId="0" fontId="0" fillId="0" borderId="0" xfId="0" applyAlignment="1">
      <alignment horizontal="center" wrapText="1"/>
    </xf>
    <xf numFmtId="0" fontId="4" fillId="5" borderId="1" xfId="0" applyFont="1" applyFill="1" applyBorder="1" applyAlignment="1">
      <alignment horizontal="center" vertical="top" wrapText="1"/>
    </xf>
    <xf numFmtId="0" fontId="1" fillId="0" borderId="1" xfId="0" applyFont="1" applyBorder="1" applyAlignment="1">
      <alignment horizontal="center" vertical="top"/>
    </xf>
    <xf numFmtId="0" fontId="0" fillId="8" borderId="1" xfId="0" applyFill="1" applyBorder="1" applyAlignment="1">
      <alignment horizontal="center" vertical="top"/>
    </xf>
    <xf numFmtId="0" fontId="0" fillId="2" borderId="21" xfId="0" applyFill="1" applyBorder="1" applyAlignment="1">
      <alignment vertical="top"/>
    </xf>
    <xf numFmtId="4" fontId="7" fillId="4" borderId="22" xfId="0" applyNumberFormat="1" applyFont="1" applyFill="1" applyBorder="1" applyAlignment="1">
      <alignment horizontal="center" vertical="top"/>
    </xf>
    <xf numFmtId="0" fontId="4" fillId="2" borderId="21" xfId="0" applyFont="1" applyFill="1" applyBorder="1" applyAlignment="1">
      <alignment vertical="top"/>
    </xf>
    <xf numFmtId="4" fontId="4" fillId="4" borderId="22" xfId="0" applyNumberFormat="1" applyFont="1" applyFill="1" applyBorder="1" applyAlignment="1">
      <alignment horizontal="center" vertical="top"/>
    </xf>
    <xf numFmtId="0" fontId="4" fillId="2" borderId="25" xfId="0" applyFont="1" applyFill="1" applyBorder="1" applyAlignment="1">
      <alignment vertical="top"/>
    </xf>
    <xf numFmtId="0" fontId="0" fillId="2" borderId="26" xfId="0" applyFill="1" applyBorder="1" applyAlignment="1">
      <alignment vertical="top"/>
    </xf>
    <xf numFmtId="1" fontId="4" fillId="4" borderId="26" xfId="0" applyNumberFormat="1" applyFont="1" applyFill="1" applyBorder="1" applyAlignment="1">
      <alignment horizontal="center" vertical="top"/>
    </xf>
    <xf numFmtId="0" fontId="4" fillId="9" borderId="1" xfId="0" applyFont="1" applyFill="1" applyBorder="1" applyAlignment="1">
      <alignment horizontal="center" vertical="top" wrapText="1"/>
    </xf>
    <xf numFmtId="0" fontId="7" fillId="7" borderId="1" xfId="0" applyFont="1" applyFill="1" applyBorder="1" applyAlignment="1">
      <alignment horizontal="left" vertical="top" wrapText="1"/>
    </xf>
    <xf numFmtId="0" fontId="4" fillId="2" borderId="11" xfId="0" applyFont="1" applyFill="1" applyBorder="1" applyAlignment="1">
      <alignment horizontal="center" vertical="top"/>
    </xf>
    <xf numFmtId="0" fontId="4" fillId="2" borderId="12" xfId="0" applyFont="1" applyFill="1" applyBorder="1" applyAlignment="1">
      <alignment horizontal="center" vertical="top"/>
    </xf>
    <xf numFmtId="0" fontId="33" fillId="2" borderId="1" xfId="0" applyFont="1" applyFill="1" applyBorder="1" applyAlignment="1">
      <alignment horizontal="center" vertical="top" wrapText="1"/>
    </xf>
    <xf numFmtId="0" fontId="13" fillId="5" borderId="1" xfId="0" applyFont="1" applyFill="1" applyBorder="1" applyAlignment="1" applyProtection="1">
      <alignment horizontal="center" vertical="top" wrapText="1"/>
      <protection locked="0"/>
    </xf>
    <xf numFmtId="0" fontId="13" fillId="5" borderId="1" xfId="0" applyFont="1" applyFill="1" applyBorder="1" applyAlignment="1" applyProtection="1">
      <alignment horizontal="center" vertical="top"/>
      <protection locked="0"/>
    </xf>
    <xf numFmtId="4" fontId="13" fillId="0" borderId="1" xfId="0" applyNumberFormat="1" applyFont="1" applyBorder="1" applyAlignment="1" applyProtection="1">
      <alignment horizontal="center" vertical="top" wrapText="1"/>
      <protection locked="0"/>
    </xf>
    <xf numFmtId="3" fontId="13" fillId="0" borderId="1" xfId="0" applyNumberFormat="1" applyFont="1" applyBorder="1" applyAlignment="1" applyProtection="1">
      <alignment horizontal="center" vertical="top" wrapText="1"/>
      <protection locked="0"/>
    </xf>
    <xf numFmtId="0" fontId="13" fillId="5" borderId="15" xfId="0" applyFont="1" applyFill="1" applyBorder="1" applyAlignment="1" applyProtection="1">
      <alignment horizontal="center" vertical="top" wrapText="1"/>
      <protection locked="0"/>
    </xf>
    <xf numFmtId="0" fontId="13" fillId="5" borderId="14" xfId="0" applyFont="1" applyFill="1" applyBorder="1" applyAlignment="1" applyProtection="1">
      <alignment horizontal="center" vertical="top" wrapText="1"/>
      <protection locked="0"/>
    </xf>
    <xf numFmtId="0" fontId="13" fillId="5" borderId="7" xfId="0" applyFont="1" applyFill="1" applyBorder="1" applyAlignment="1" applyProtection="1">
      <alignment horizontal="center" vertical="top" wrapText="1"/>
      <protection locked="0"/>
    </xf>
    <xf numFmtId="0" fontId="13" fillId="2" borderId="12" xfId="0" applyFont="1" applyFill="1" applyBorder="1" applyAlignment="1">
      <alignment vertical="top" wrapText="1"/>
    </xf>
    <xf numFmtId="0" fontId="13" fillId="5" borderId="9" xfId="0" applyFont="1" applyFill="1" applyBorder="1" applyAlignment="1" applyProtection="1">
      <alignment horizontal="center" vertical="top" wrapText="1"/>
      <protection locked="0"/>
    </xf>
    <xf numFmtId="0" fontId="4" fillId="7" borderId="1" xfId="0" applyFont="1" applyFill="1" applyBorder="1" applyAlignment="1">
      <alignment vertical="top" wrapText="1"/>
    </xf>
    <xf numFmtId="0" fontId="0" fillId="7" borderId="1" xfId="0" applyFill="1" applyBorder="1" applyAlignment="1">
      <alignment wrapText="1"/>
    </xf>
    <xf numFmtId="0" fontId="7" fillId="0" borderId="0" xfId="0" applyFont="1" applyAlignment="1">
      <alignment wrapText="1"/>
    </xf>
    <xf numFmtId="0" fontId="4" fillId="0" borderId="0" xfId="0" applyFont="1" applyAlignment="1">
      <alignment vertical="top"/>
    </xf>
    <xf numFmtId="0" fontId="36" fillId="10" borderId="1" xfId="0" applyFont="1" applyFill="1" applyBorder="1" applyAlignment="1">
      <alignment horizontal="center" vertical="top" wrapText="1"/>
    </xf>
    <xf numFmtId="0" fontId="4" fillId="7" borderId="1" xfId="0" applyFont="1" applyFill="1" applyBorder="1" applyAlignment="1">
      <alignment wrapText="1"/>
    </xf>
    <xf numFmtId="0" fontId="14" fillId="7" borderId="1" xfId="0" applyFont="1" applyFill="1" applyBorder="1" applyAlignment="1">
      <alignment vertical="top"/>
    </xf>
    <xf numFmtId="0" fontId="0" fillId="2" borderId="12" xfId="0" applyFill="1" applyBorder="1" applyAlignment="1">
      <alignment horizontal="center"/>
    </xf>
    <xf numFmtId="0" fontId="4" fillId="7" borderId="1" xfId="0" applyFont="1" applyFill="1" applyBorder="1"/>
    <xf numFmtId="0" fontId="0" fillId="7" borderId="0" xfId="0" applyFill="1" applyAlignment="1">
      <alignment vertical="top"/>
    </xf>
    <xf numFmtId="0" fontId="0" fillId="7" borderId="0" xfId="0" applyFill="1"/>
    <xf numFmtId="0" fontId="10" fillId="0" borderId="0" xfId="0" applyFont="1" applyAlignment="1">
      <alignment vertical="top"/>
    </xf>
    <xf numFmtId="0" fontId="13" fillId="4" borderId="1" xfId="0" applyFont="1" applyFill="1" applyBorder="1" applyAlignment="1" applyProtection="1">
      <alignment vertical="top" wrapText="1"/>
      <protection locked="0"/>
    </xf>
    <xf numFmtId="0" fontId="30" fillId="0" borderId="0" xfId="0" applyFont="1" applyAlignment="1">
      <alignment horizontal="left" vertical="top"/>
    </xf>
    <xf numFmtId="0" fontId="13" fillId="2" borderId="13" xfId="0" applyFont="1" applyFill="1" applyBorder="1" applyAlignment="1">
      <alignment vertical="top" wrapText="1"/>
    </xf>
    <xf numFmtId="0" fontId="13" fillId="2" borderId="13" xfId="0" applyFont="1" applyFill="1" applyBorder="1" applyAlignment="1">
      <alignment horizontal="center" vertical="top"/>
    </xf>
    <xf numFmtId="0" fontId="0" fillId="2" borderId="18" xfId="0" applyFill="1" applyBorder="1" applyAlignment="1">
      <alignment vertical="top"/>
    </xf>
    <xf numFmtId="0" fontId="14" fillId="2" borderId="19" xfId="0" applyFont="1" applyFill="1" applyBorder="1" applyAlignment="1">
      <alignment horizontal="center" vertical="center" wrapText="1"/>
    </xf>
    <xf numFmtId="0" fontId="14" fillId="2" borderId="30" xfId="0" applyFont="1" applyFill="1" applyBorder="1" applyAlignment="1">
      <alignment horizontal="center" vertical="top" wrapText="1"/>
    </xf>
    <xf numFmtId="0" fontId="4" fillId="2" borderId="20" xfId="0" applyFont="1" applyFill="1" applyBorder="1" applyAlignment="1">
      <alignment horizontal="center" vertical="top" wrapText="1"/>
    </xf>
    <xf numFmtId="0" fontId="0" fillId="4" borderId="56" xfId="0" applyFill="1" applyBorder="1" applyAlignment="1">
      <alignment horizontal="center" vertical="top"/>
    </xf>
    <xf numFmtId="0" fontId="0" fillId="2" borderId="45" xfId="0" applyFill="1" applyBorder="1" applyAlignment="1">
      <alignment vertical="top"/>
    </xf>
    <xf numFmtId="0" fontId="0" fillId="4" borderId="58" xfId="0" applyFill="1" applyBorder="1" applyAlignment="1">
      <alignment horizontal="center" vertical="top"/>
    </xf>
    <xf numFmtId="0" fontId="13" fillId="0" borderId="60" xfId="0" applyFont="1" applyBorder="1" applyAlignment="1" applyProtection="1">
      <alignment horizontal="center" vertical="top"/>
      <protection locked="0"/>
    </xf>
    <xf numFmtId="0" fontId="0" fillId="4" borderId="57" xfId="0" applyFill="1" applyBorder="1" applyAlignment="1">
      <alignment horizontal="center" vertical="top"/>
    </xf>
    <xf numFmtId="0" fontId="30" fillId="0" borderId="0" xfId="0" applyFont="1" applyAlignment="1">
      <alignment horizontal="center" vertical="top"/>
    </xf>
    <xf numFmtId="0" fontId="13" fillId="0" borderId="13" xfId="0" applyFont="1" applyBorder="1" applyAlignment="1" applyProtection="1">
      <alignment vertical="top" wrapText="1"/>
      <protection locked="0"/>
    </xf>
    <xf numFmtId="0" fontId="13" fillId="0" borderId="15" xfId="0" applyFont="1" applyBorder="1" applyAlignment="1" applyProtection="1">
      <alignment vertical="top" wrapText="1"/>
      <protection locked="0"/>
    </xf>
    <xf numFmtId="0" fontId="13" fillId="0" borderId="53" xfId="0" applyFont="1" applyBorder="1" applyAlignment="1" applyProtection="1">
      <alignment vertical="top" wrapText="1"/>
      <protection locked="0"/>
    </xf>
    <xf numFmtId="0" fontId="34" fillId="0" borderId="4" xfId="0" applyFont="1" applyBorder="1" applyAlignment="1">
      <alignment vertical="top" wrapText="1"/>
    </xf>
    <xf numFmtId="4" fontId="7" fillId="4" borderId="12" xfId="0" applyNumberFormat="1" applyFont="1" applyFill="1" applyBorder="1" applyAlignment="1">
      <alignment horizontal="center" vertical="top"/>
    </xf>
    <xf numFmtId="4" fontId="4" fillId="4" borderId="12" xfId="0" applyNumberFormat="1" applyFont="1" applyFill="1" applyBorder="1" applyAlignment="1">
      <alignment horizontal="center" vertical="top"/>
    </xf>
    <xf numFmtId="0" fontId="4" fillId="4" borderId="12" xfId="0" applyFont="1" applyFill="1" applyBorder="1" applyAlignment="1">
      <alignment horizontal="center" vertical="top"/>
    </xf>
    <xf numFmtId="4" fontId="4" fillId="4" borderId="27" xfId="0" applyNumberFormat="1" applyFont="1" applyFill="1" applyBorder="1" applyAlignment="1">
      <alignment horizontal="center" vertical="top"/>
    </xf>
    <xf numFmtId="0" fontId="0" fillId="7" borderId="12" xfId="0" applyFill="1" applyBorder="1" applyAlignment="1">
      <alignment horizontal="center" vertical="center" wrapText="1"/>
    </xf>
    <xf numFmtId="0" fontId="0" fillId="7" borderId="7" xfId="0" applyFill="1" applyBorder="1"/>
    <xf numFmtId="0" fontId="0" fillId="7" borderId="9" xfId="0" applyFill="1" applyBorder="1"/>
    <xf numFmtId="0" fontId="9" fillId="2" borderId="18" xfId="0" applyFont="1" applyFill="1" applyBorder="1" applyAlignment="1">
      <alignment horizontal="center"/>
    </xf>
    <xf numFmtId="3" fontId="9" fillId="6" borderId="1" xfId="0" applyNumberFormat="1" applyFont="1" applyFill="1" applyBorder="1" applyAlignment="1">
      <alignment vertical="top"/>
    </xf>
    <xf numFmtId="0" fontId="9" fillId="6" borderId="1" xfId="0" applyFont="1" applyFill="1" applyBorder="1" applyAlignment="1">
      <alignment vertical="top"/>
    </xf>
    <xf numFmtId="3" fontId="9" fillId="0" borderId="1" xfId="0" applyNumberFormat="1" applyFont="1" applyBorder="1" applyAlignment="1">
      <alignment horizontal="center" vertical="top"/>
    </xf>
    <xf numFmtId="4" fontId="9" fillId="0" borderId="1" xfId="0" applyNumberFormat="1" applyFont="1" applyBorder="1" applyAlignment="1">
      <alignment horizontal="center" vertical="top"/>
    </xf>
    <xf numFmtId="0" fontId="30" fillId="2" borderId="14" xfId="0" applyFont="1" applyFill="1" applyBorder="1" applyAlignment="1">
      <alignment horizontal="left" vertical="top"/>
    </xf>
    <xf numFmtId="0" fontId="30" fillId="2" borderId="1" xfId="0" applyFont="1" applyFill="1" applyBorder="1" applyAlignment="1">
      <alignment horizontal="left" vertical="top" wrapText="1"/>
    </xf>
    <xf numFmtId="0" fontId="30" fillId="2" borderId="1" xfId="0" applyFont="1" applyFill="1" applyBorder="1" applyAlignment="1">
      <alignment horizontal="left" vertical="top"/>
    </xf>
    <xf numFmtId="0" fontId="9" fillId="7" borderId="1" xfId="0" applyFont="1" applyFill="1" applyBorder="1" applyAlignment="1">
      <alignment horizontal="center"/>
    </xf>
    <xf numFmtId="0" fontId="4" fillId="2" borderId="18" xfId="0" applyFont="1" applyFill="1" applyBorder="1" applyAlignment="1">
      <alignment vertical="top" wrapText="1"/>
    </xf>
    <xf numFmtId="0" fontId="14" fillId="2" borderId="20" xfId="0" applyFont="1" applyFill="1" applyBorder="1" applyAlignment="1">
      <alignment horizontal="center" vertical="top"/>
    </xf>
    <xf numFmtId="0" fontId="13" fillId="4" borderId="22" xfId="0" applyFont="1" applyFill="1" applyBorder="1" applyAlignment="1">
      <alignment horizontal="center" vertical="top" wrapText="1"/>
    </xf>
    <xf numFmtId="0" fontId="13" fillId="0" borderId="22" xfId="0" applyFont="1" applyBorder="1" applyAlignment="1">
      <alignment horizontal="left" vertical="top" wrapText="1"/>
    </xf>
    <xf numFmtId="0" fontId="13" fillId="4" borderId="22" xfId="0" applyFont="1" applyFill="1" applyBorder="1" applyAlignment="1">
      <alignment horizontal="center" vertical="top"/>
    </xf>
    <xf numFmtId="0" fontId="13" fillId="5" borderId="22" xfId="0" applyFont="1" applyFill="1" applyBorder="1" applyAlignment="1">
      <alignment vertical="top" wrapText="1"/>
    </xf>
    <xf numFmtId="0" fontId="13" fillId="5" borderId="22" xfId="0" applyFont="1" applyFill="1" applyBorder="1" applyAlignment="1">
      <alignment vertical="top"/>
    </xf>
    <xf numFmtId="0" fontId="0" fillId="0" borderId="23" xfId="0" applyBorder="1" applyAlignment="1">
      <alignment vertical="top"/>
    </xf>
    <xf numFmtId="0" fontId="0" fillId="0" borderId="24" xfId="0" applyBorder="1" applyAlignment="1">
      <alignment vertical="top" wrapText="1"/>
    </xf>
    <xf numFmtId="0" fontId="4" fillId="2" borderId="21" xfId="0" applyFont="1" applyFill="1" applyBorder="1" applyAlignment="1">
      <alignment vertical="top" wrapText="1"/>
    </xf>
    <xf numFmtId="0" fontId="14" fillId="2" borderId="22" xfId="0" applyFont="1" applyFill="1" applyBorder="1" applyAlignment="1">
      <alignment horizontal="center" vertical="top"/>
    </xf>
    <xf numFmtId="0" fontId="13" fillId="5" borderId="27" xfId="0" applyFont="1" applyFill="1" applyBorder="1" applyAlignment="1">
      <alignment vertical="top"/>
    </xf>
    <xf numFmtId="0" fontId="0" fillId="5" borderId="1" xfId="0" applyFill="1" applyBorder="1" applyProtection="1">
      <protection locked="0"/>
    </xf>
    <xf numFmtId="0" fontId="9" fillId="2" borderId="1" xfId="0" applyFont="1" applyFill="1" applyBorder="1"/>
    <xf numFmtId="0" fontId="0" fillId="4" borderId="1" xfId="0" applyFill="1" applyBorder="1"/>
    <xf numFmtId="0" fontId="0" fillId="4" borderId="1" xfId="0" applyFill="1" applyBorder="1" applyAlignment="1">
      <alignment horizontal="center"/>
    </xf>
    <xf numFmtId="0" fontId="9" fillId="2" borderId="1" xfId="0" applyFont="1" applyFill="1" applyBorder="1" applyAlignment="1">
      <alignment horizontal="center" vertical="center"/>
    </xf>
    <xf numFmtId="0" fontId="7" fillId="5" borderId="1" xfId="0" applyFont="1" applyFill="1" applyBorder="1" applyAlignment="1" applyProtection="1">
      <alignment horizontal="center"/>
      <protection locked="0"/>
    </xf>
    <xf numFmtId="0" fontId="7" fillId="5" borderId="22" xfId="0" applyFont="1" applyFill="1" applyBorder="1" applyAlignment="1" applyProtection="1">
      <alignment horizontal="center"/>
      <protection locked="0"/>
    </xf>
    <xf numFmtId="0" fontId="9" fillId="2" borderId="25" xfId="0" applyFont="1" applyFill="1" applyBorder="1"/>
    <xf numFmtId="0" fontId="0" fillId="4" borderId="26" xfId="0" applyFill="1" applyBorder="1"/>
    <xf numFmtId="0" fontId="0" fillId="4" borderId="26" xfId="0" applyFill="1" applyBorder="1" applyAlignment="1">
      <alignment horizontal="center"/>
    </xf>
    <xf numFmtId="0" fontId="7" fillId="5" borderId="26" xfId="0" applyFont="1" applyFill="1" applyBorder="1" applyAlignment="1" applyProtection="1">
      <alignment horizontal="center"/>
      <protection locked="0"/>
    </xf>
    <xf numFmtId="0" fontId="7" fillId="5" borderId="27" xfId="0" applyFont="1" applyFill="1" applyBorder="1" applyAlignment="1" applyProtection="1">
      <alignment horizontal="center"/>
      <protection locked="0"/>
    </xf>
    <xf numFmtId="0" fontId="9" fillId="7" borderId="15" xfId="0" applyFont="1" applyFill="1" applyBorder="1" applyProtection="1">
      <protection locked="0"/>
    </xf>
    <xf numFmtId="0" fontId="37" fillId="4" borderId="1" xfId="0" applyFont="1" applyFill="1" applyBorder="1" applyAlignment="1">
      <alignment horizontal="center" vertical="center" wrapText="1"/>
    </xf>
    <xf numFmtId="0" fontId="4" fillId="2" borderId="18" xfId="0" applyFont="1" applyFill="1" applyBorder="1" applyAlignment="1">
      <alignment horizontal="center" vertical="top" wrapText="1"/>
    </xf>
    <xf numFmtId="0" fontId="14" fillId="2" borderId="20" xfId="0" applyFont="1" applyFill="1" applyBorder="1" applyAlignment="1" applyProtection="1">
      <alignment horizontal="center" vertical="top"/>
      <protection locked="0"/>
    </xf>
    <xf numFmtId="0" fontId="13" fillId="4" borderId="22" xfId="0" applyFont="1" applyFill="1" applyBorder="1" applyAlignment="1" applyProtection="1">
      <alignment horizontal="center" vertical="top" wrapText="1"/>
      <protection locked="0"/>
    </xf>
    <xf numFmtId="0" fontId="7" fillId="2" borderId="21" xfId="0" applyFont="1" applyFill="1" applyBorder="1" applyAlignment="1">
      <alignment vertical="top" wrapText="1"/>
    </xf>
    <xf numFmtId="0" fontId="13" fillId="5" borderId="22" xfId="0" applyFont="1" applyFill="1" applyBorder="1" applyAlignment="1" applyProtection="1">
      <alignment horizontal="center" vertical="top" wrapText="1"/>
      <protection locked="0"/>
    </xf>
    <xf numFmtId="0" fontId="13" fillId="2" borderId="21" xfId="0" applyFont="1" applyFill="1" applyBorder="1" applyAlignment="1">
      <alignment vertical="top" wrapText="1"/>
    </xf>
    <xf numFmtId="0" fontId="13" fillId="5" borderId="22" xfId="0" applyFont="1" applyFill="1" applyBorder="1" applyAlignment="1" applyProtection="1">
      <alignment horizontal="center" vertical="top"/>
      <protection locked="0"/>
    </xf>
    <xf numFmtId="0" fontId="14" fillId="2" borderId="21" xfId="0" applyFont="1" applyFill="1" applyBorder="1" applyAlignment="1">
      <alignment vertical="top" wrapText="1"/>
    </xf>
    <xf numFmtId="0" fontId="13" fillId="2" borderId="22" xfId="0" applyFont="1" applyFill="1" applyBorder="1" applyAlignment="1" applyProtection="1">
      <alignment vertical="top" wrapText="1"/>
      <protection locked="0"/>
    </xf>
    <xf numFmtId="0" fontId="13" fillId="0" borderId="22" xfId="0" applyFont="1" applyBorder="1" applyAlignment="1" applyProtection="1">
      <alignment horizontal="left" vertical="top" wrapText="1"/>
      <protection locked="0"/>
    </xf>
    <xf numFmtId="4" fontId="13" fillId="0" borderId="22" xfId="0" applyNumberFormat="1" applyFont="1" applyBorder="1" applyAlignment="1" applyProtection="1">
      <alignment horizontal="center" vertical="top" wrapText="1"/>
      <protection locked="0"/>
    </xf>
    <xf numFmtId="3" fontId="13" fillId="0" borderId="22" xfId="0" applyNumberFormat="1" applyFont="1" applyBorder="1" applyAlignment="1" applyProtection="1">
      <alignment horizontal="center" vertical="top" wrapText="1"/>
      <protection locked="0"/>
    </xf>
    <xf numFmtId="0" fontId="12" fillId="2" borderId="21" xfId="0" applyFont="1" applyFill="1" applyBorder="1" applyAlignment="1">
      <alignment vertical="top" wrapText="1"/>
    </xf>
    <xf numFmtId="0" fontId="0" fillId="2" borderId="47" xfId="0" applyFill="1" applyBorder="1" applyAlignment="1">
      <alignment vertical="top" wrapText="1"/>
    </xf>
    <xf numFmtId="0" fontId="13" fillId="5" borderId="56" xfId="0" applyFont="1" applyFill="1" applyBorder="1" applyAlignment="1" applyProtection="1">
      <alignment horizontal="center" vertical="top" wrapText="1"/>
      <protection locked="0"/>
    </xf>
    <xf numFmtId="0" fontId="0" fillId="2" borderId="46" xfId="0" applyFill="1" applyBorder="1" applyAlignment="1">
      <alignment vertical="top" wrapText="1"/>
    </xf>
    <xf numFmtId="0" fontId="13" fillId="5" borderId="38" xfId="0" applyFont="1" applyFill="1" applyBorder="1" applyAlignment="1" applyProtection="1">
      <alignment horizontal="center" vertical="top" wrapText="1"/>
      <protection locked="0"/>
    </xf>
    <xf numFmtId="0" fontId="13" fillId="0" borderId="24" xfId="0" applyFont="1" applyBorder="1" applyAlignment="1" applyProtection="1">
      <alignment vertical="top" wrapText="1"/>
      <protection locked="0"/>
    </xf>
    <xf numFmtId="0" fontId="14" fillId="2" borderId="22" xfId="0" applyFont="1" applyFill="1" applyBorder="1" applyAlignment="1" applyProtection="1">
      <alignment horizontal="center" vertical="top"/>
      <protection locked="0"/>
    </xf>
    <xf numFmtId="0" fontId="13" fillId="5" borderId="24" xfId="0" applyFont="1" applyFill="1" applyBorder="1" applyAlignment="1" applyProtection="1">
      <alignment horizontal="center" vertical="top" wrapText="1"/>
      <protection locked="0"/>
    </xf>
    <xf numFmtId="0" fontId="13" fillId="2" borderId="33" xfId="0" applyFont="1" applyFill="1" applyBorder="1" applyAlignment="1" applyProtection="1">
      <alignment vertical="top" wrapText="1"/>
      <protection locked="0"/>
    </xf>
    <xf numFmtId="0" fontId="13" fillId="5" borderId="49" xfId="0" applyFont="1" applyFill="1" applyBorder="1" applyAlignment="1" applyProtection="1">
      <alignment horizontal="center" vertical="top" wrapText="1"/>
      <protection locked="0"/>
    </xf>
    <xf numFmtId="0" fontId="13" fillId="2" borderId="25" xfId="0" applyFont="1" applyFill="1" applyBorder="1" applyAlignment="1">
      <alignment vertical="top" wrapText="1"/>
    </xf>
    <xf numFmtId="0" fontId="13" fillId="5" borderId="27" xfId="0" applyFont="1" applyFill="1" applyBorder="1" applyAlignment="1" applyProtection="1">
      <alignment horizontal="center" vertical="top" wrapText="1"/>
      <protection locked="0"/>
    </xf>
    <xf numFmtId="0" fontId="9" fillId="2" borderId="1" xfId="0" applyFont="1" applyFill="1" applyBorder="1" applyAlignment="1">
      <alignment vertical="top"/>
    </xf>
    <xf numFmtId="4" fontId="7" fillId="0" borderId="1" xfId="0" applyNumberFormat="1" applyFont="1" applyBorder="1" applyAlignment="1" applyProtection="1">
      <alignment vertical="top"/>
      <protection locked="0"/>
    </xf>
    <xf numFmtId="4" fontId="0" fillId="2" borderId="1" xfId="0" applyNumberFormat="1" applyFill="1" applyBorder="1" applyAlignment="1">
      <alignment vertical="top"/>
    </xf>
    <xf numFmtId="4" fontId="0" fillId="2" borderId="13" xfId="0" applyNumberFormat="1" applyFill="1" applyBorder="1" applyAlignment="1">
      <alignment vertical="top"/>
    </xf>
    <xf numFmtId="0" fontId="4" fillId="0" borderId="4" xfId="0" applyFont="1" applyBorder="1" applyAlignment="1">
      <alignment vertical="top"/>
    </xf>
    <xf numFmtId="0" fontId="14" fillId="2" borderId="1" xfId="0" applyFont="1" applyFill="1" applyBorder="1" applyAlignment="1">
      <alignment horizontal="center" vertical="top" wrapText="1"/>
    </xf>
    <xf numFmtId="0" fontId="13" fillId="2" borderId="20" xfId="0" applyFont="1" applyFill="1" applyBorder="1" applyAlignment="1">
      <alignment horizontal="center" vertical="top" wrapText="1"/>
    </xf>
    <xf numFmtId="0" fontId="14" fillId="2" borderId="21" xfId="0" applyFont="1" applyFill="1" applyBorder="1" applyAlignment="1">
      <alignment horizontal="center" vertical="top" wrapText="1"/>
    </xf>
    <xf numFmtId="0" fontId="14" fillId="2" borderId="22" xfId="0" applyFont="1" applyFill="1" applyBorder="1" applyAlignment="1">
      <alignment horizontal="center" vertical="top" wrapText="1"/>
    </xf>
    <xf numFmtId="0" fontId="13" fillId="2" borderId="21" xfId="0" applyFont="1" applyFill="1" applyBorder="1" applyAlignment="1">
      <alignment vertical="top"/>
    </xf>
    <xf numFmtId="0" fontId="13" fillId="0" borderId="22" xfId="0" applyFont="1" applyBorder="1" applyAlignment="1" applyProtection="1">
      <alignment vertical="top" wrapText="1"/>
      <protection locked="0"/>
    </xf>
    <xf numFmtId="0" fontId="13" fillId="2" borderId="25" xfId="0" applyFont="1" applyFill="1" applyBorder="1" applyAlignment="1">
      <alignment vertical="top"/>
    </xf>
    <xf numFmtId="0" fontId="13" fillId="4" borderId="26" xfId="0" applyFont="1" applyFill="1" applyBorder="1" applyAlignment="1">
      <alignment vertical="top" wrapText="1"/>
    </xf>
    <xf numFmtId="0" fontId="13" fillId="0" borderId="27" xfId="0" applyFont="1" applyBorder="1" applyAlignment="1" applyProtection="1">
      <alignment vertical="top" wrapText="1"/>
      <protection locked="0"/>
    </xf>
    <xf numFmtId="0" fontId="4" fillId="2"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9" fillId="0" borderId="1" xfId="0" applyFont="1" applyBorder="1" applyProtection="1">
      <protection locked="0"/>
    </xf>
    <xf numFmtId="0" fontId="6" fillId="2" borderId="21" xfId="0" applyFont="1" applyFill="1" applyBorder="1" applyAlignment="1">
      <alignment horizontal="center" wrapText="1"/>
    </xf>
    <xf numFmtId="0" fontId="4" fillId="2" borderId="21" xfId="0" applyFont="1" applyFill="1" applyBorder="1" applyAlignment="1">
      <alignment horizontal="center" vertical="center"/>
    </xf>
    <xf numFmtId="0" fontId="20" fillId="4" borderId="22" xfId="0" applyFont="1" applyFill="1" applyBorder="1" applyAlignment="1">
      <alignment horizontal="center" vertical="center" wrapText="1"/>
    </xf>
    <xf numFmtId="0" fontId="9" fillId="0" borderId="22" xfId="0" applyFont="1" applyBorder="1" applyProtection="1">
      <protection locked="0"/>
    </xf>
    <xf numFmtId="0" fontId="0" fillId="2" borderId="25" xfId="0" applyFill="1" applyBorder="1" applyAlignment="1">
      <alignment wrapText="1"/>
    </xf>
    <xf numFmtId="0" fontId="0" fillId="4" borderId="26" xfId="0" applyFill="1" applyBorder="1" applyAlignment="1">
      <alignment horizontal="center" wrapText="1"/>
    </xf>
    <xf numFmtId="0" fontId="9" fillId="0" borderId="26" xfId="0" applyFont="1" applyBorder="1" applyProtection="1">
      <protection locked="0"/>
    </xf>
    <xf numFmtId="0" fontId="9" fillId="0" borderId="27" xfId="0" applyFont="1" applyBorder="1" applyProtection="1">
      <protection locked="0"/>
    </xf>
    <xf numFmtId="0" fontId="0" fillId="0" borderId="0" xfId="0" applyAlignment="1" applyProtection="1">
      <alignment horizontal="left" wrapText="1"/>
      <protection locked="0"/>
    </xf>
    <xf numFmtId="0" fontId="4" fillId="0" borderId="21" xfId="0" applyFont="1" applyBorder="1"/>
    <xf numFmtId="0" fontId="4" fillId="0" borderId="22" xfId="0" applyFont="1" applyBorder="1" applyAlignment="1">
      <alignment horizontal="center"/>
    </xf>
    <xf numFmtId="0" fontId="0" fillId="2" borderId="22" xfId="0" applyFill="1" applyBorder="1" applyAlignment="1">
      <alignment horizontal="center"/>
    </xf>
    <xf numFmtId="0" fontId="0" fillId="0" borderId="21" xfId="0" applyBorder="1" applyAlignment="1">
      <alignment vertical="top" wrapText="1"/>
    </xf>
    <xf numFmtId="0" fontId="0" fillId="0" borderId="22" xfId="0" applyBorder="1" applyAlignment="1">
      <alignment horizontal="center"/>
    </xf>
    <xf numFmtId="3" fontId="0" fillId="0" borderId="22" xfId="0" applyNumberFormat="1" applyBorder="1" applyAlignment="1">
      <alignment horizontal="center"/>
    </xf>
    <xf numFmtId="0" fontId="0" fillId="0" borderId="25" xfId="0" applyBorder="1" applyAlignment="1">
      <alignment vertical="top" wrapText="1"/>
    </xf>
    <xf numFmtId="0" fontId="0" fillId="0" borderId="27" xfId="0" applyBorder="1" applyAlignment="1">
      <alignment horizontal="center"/>
    </xf>
    <xf numFmtId="0" fontId="0" fillId="11" borderId="1" xfId="0" applyFill="1" applyBorder="1" applyAlignment="1">
      <alignment horizontal="center" vertical="top"/>
    </xf>
    <xf numFmtId="0" fontId="7" fillId="0" borderId="5" xfId="0" applyFont="1" applyBorder="1" applyAlignment="1" applyProtection="1">
      <alignment horizontal="center"/>
      <protection locked="0"/>
    </xf>
    <xf numFmtId="0" fontId="13" fillId="0" borderId="1" xfId="0" applyFont="1" applyBorder="1" applyAlignment="1" applyProtection="1">
      <alignment vertical="top" wrapText="1"/>
      <protection locked="0"/>
    </xf>
    <xf numFmtId="0" fontId="9" fillId="4" borderId="1" xfId="0" applyFont="1" applyFill="1" applyBorder="1" applyAlignment="1">
      <alignment horizontal="center" vertical="top" wrapText="1"/>
    </xf>
    <xf numFmtId="0" fontId="2" fillId="2" borderId="13" xfId="0" applyFont="1" applyFill="1" applyBorder="1" applyAlignment="1">
      <alignment horizontal="left" vertical="center"/>
    </xf>
    <xf numFmtId="0" fontId="2" fillId="0" borderId="13" xfId="0" applyFont="1" applyBorder="1" applyAlignment="1">
      <alignment horizontal="left"/>
    </xf>
    <xf numFmtId="0" fontId="38" fillId="0" borderId="1" xfId="0" applyFont="1" applyBorder="1" applyAlignment="1" applyProtection="1">
      <alignment horizontal="left" vertical="top" wrapText="1"/>
      <protection locked="0"/>
    </xf>
    <xf numFmtId="0" fontId="2" fillId="0" borderId="0" xfId="0" applyFont="1" applyAlignment="1" applyProtection="1">
      <alignment horizontal="left" wrapText="1"/>
      <protection locked="0"/>
    </xf>
    <xf numFmtId="0" fontId="3" fillId="0" borderId="0" xfId="0" applyFont="1" applyAlignment="1">
      <alignment horizontal="center"/>
    </xf>
    <xf numFmtId="0" fontId="34" fillId="0" borderId="61" xfId="0" applyFont="1" applyBorder="1" applyAlignment="1">
      <alignment horizontal="left" vertical="top" wrapText="1"/>
    </xf>
    <xf numFmtId="0" fontId="13" fillId="2" borderId="5" xfId="0" applyFont="1" applyFill="1" applyBorder="1" applyAlignment="1">
      <alignment horizontal="center"/>
    </xf>
    <xf numFmtId="0" fontId="13" fillId="2" borderId="7" xfId="0" applyFont="1" applyFill="1" applyBorder="1" applyAlignment="1">
      <alignment horizontal="center"/>
    </xf>
    <xf numFmtId="0" fontId="13" fillId="2" borderId="9" xfId="0" applyFont="1" applyFill="1" applyBorder="1" applyAlignment="1">
      <alignment horizontal="center"/>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0" fillId="2" borderId="16" xfId="0" applyFill="1" applyBorder="1" applyAlignment="1">
      <alignment horizontal="center" vertical="top" wrapText="1"/>
    </xf>
    <xf numFmtId="0" fontId="0" fillId="2" borderId="17" xfId="0" applyFill="1" applyBorder="1" applyAlignment="1">
      <alignment horizontal="center" vertical="top" wrapText="1"/>
    </xf>
    <xf numFmtId="0" fontId="19" fillId="2" borderId="62" xfId="0" applyFont="1" applyFill="1" applyBorder="1" applyAlignment="1">
      <alignment horizontal="center" wrapText="1"/>
    </xf>
    <xf numFmtId="0" fontId="26" fillId="4" borderId="3" xfId="0" applyFont="1" applyFill="1" applyBorder="1" applyAlignment="1">
      <alignment horizontal="center" vertical="top" wrapText="1"/>
    </xf>
    <xf numFmtId="0" fontId="26" fillId="4" borderId="4" xfId="0" applyFont="1" applyFill="1" applyBorder="1" applyAlignment="1">
      <alignment horizontal="center" vertical="top" wrapText="1"/>
    </xf>
    <xf numFmtId="0" fontId="26" fillId="4" borderId="48" xfId="0" applyFont="1" applyFill="1" applyBorder="1" applyAlignment="1">
      <alignment horizontal="center" vertical="top" wrapText="1"/>
    </xf>
    <xf numFmtId="0" fontId="26" fillId="4" borderId="6" xfId="0" applyFont="1" applyFill="1" applyBorder="1" applyAlignment="1">
      <alignment horizontal="center" vertical="top" wrapText="1"/>
    </xf>
    <xf numFmtId="0" fontId="26" fillId="4" borderId="0" xfId="0" applyFont="1" applyFill="1" applyAlignment="1">
      <alignment horizontal="center" vertical="top" wrapText="1"/>
    </xf>
    <xf numFmtId="0" fontId="26" fillId="4" borderId="24" xfId="0" applyFont="1" applyFill="1" applyBorder="1" applyAlignment="1">
      <alignment horizontal="center" vertical="top" wrapText="1"/>
    </xf>
    <xf numFmtId="0" fontId="26" fillId="4" borderId="8" xfId="0" applyFont="1" applyFill="1" applyBorder="1" applyAlignment="1">
      <alignment horizontal="center" vertical="top" wrapText="1"/>
    </xf>
    <xf numFmtId="0" fontId="26" fillId="4" borderId="2" xfId="0" applyFont="1" applyFill="1" applyBorder="1" applyAlignment="1">
      <alignment horizontal="center" vertical="top" wrapText="1"/>
    </xf>
    <xf numFmtId="0" fontId="26" fillId="4" borderId="49" xfId="0" applyFont="1" applyFill="1" applyBorder="1" applyAlignment="1">
      <alignment horizontal="center" vertical="top" wrapText="1"/>
    </xf>
    <xf numFmtId="0" fontId="13" fillId="2" borderId="13" xfId="0" applyFont="1" applyFill="1" applyBorder="1" applyAlignment="1">
      <alignment horizontal="center" vertical="top" wrapText="1"/>
    </xf>
    <xf numFmtId="0" fontId="13" fillId="2" borderId="14" xfId="0" applyFont="1" applyFill="1" applyBorder="1" applyAlignment="1">
      <alignment horizontal="center" vertical="top" wrapText="1"/>
    </xf>
    <xf numFmtId="0" fontId="4" fillId="2" borderId="10" xfId="0" applyFont="1" applyFill="1" applyBorder="1" applyAlignment="1">
      <alignment horizontal="center" vertical="top"/>
    </xf>
    <xf numFmtId="0" fontId="4" fillId="2" borderId="11" xfId="0" applyFont="1" applyFill="1" applyBorder="1" applyAlignment="1">
      <alignment horizontal="center" vertical="top"/>
    </xf>
    <xf numFmtId="0" fontId="4" fillId="2" borderId="33" xfId="0" applyFont="1" applyFill="1" applyBorder="1" applyAlignment="1">
      <alignment horizontal="center" vertical="top"/>
    </xf>
    <xf numFmtId="0" fontId="4" fillId="2" borderId="12" xfId="0" applyFont="1" applyFill="1" applyBorder="1" applyAlignment="1">
      <alignment horizontal="center" vertical="top"/>
    </xf>
    <xf numFmtId="0" fontId="0" fillId="2" borderId="38" xfId="0" applyFill="1" applyBorder="1" applyAlignment="1">
      <alignment horizontal="center" vertical="top"/>
    </xf>
    <xf numFmtId="0" fontId="0" fillId="2" borderId="22" xfId="0" applyFill="1" applyBorder="1" applyAlignment="1">
      <alignment horizontal="center" vertical="top"/>
    </xf>
    <xf numFmtId="0" fontId="0" fillId="7" borderId="35" xfId="0" applyFill="1" applyBorder="1" applyAlignment="1">
      <alignment horizontal="center" vertical="top"/>
    </xf>
    <xf numFmtId="0" fontId="0" fillId="7" borderId="36" xfId="0" applyFill="1" applyBorder="1" applyAlignment="1">
      <alignment horizontal="center" vertical="top"/>
    </xf>
    <xf numFmtId="0" fontId="0" fillId="7" borderId="37" xfId="0" applyFill="1" applyBorder="1" applyAlignment="1">
      <alignment horizontal="center" vertical="top"/>
    </xf>
    <xf numFmtId="0" fontId="4" fillId="2" borderId="11" xfId="0" applyFont="1" applyFill="1" applyBorder="1" applyAlignment="1">
      <alignment horizontal="center"/>
    </xf>
    <xf numFmtId="0" fontId="4" fillId="2" borderId="33" xfId="0" applyFont="1" applyFill="1" applyBorder="1" applyAlignment="1">
      <alignment horizontal="center"/>
    </xf>
    <xf numFmtId="0" fontId="7" fillId="0" borderId="4" xfId="0" applyFont="1" applyBorder="1" applyAlignment="1">
      <alignment horizontal="left" wrapText="1"/>
    </xf>
    <xf numFmtId="0" fontId="4" fillId="2" borderId="1" xfId="0" applyFont="1" applyFill="1" applyBorder="1" applyAlignment="1">
      <alignment horizontal="center" vertical="top"/>
    </xf>
  </cellXfs>
  <cellStyles count="2">
    <cellStyle name="Įprastas" xfId="0" builtinId="0"/>
    <cellStyle name="Įprastas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P47"/>
  <sheetViews>
    <sheetView topLeftCell="A20" workbookViewId="0">
      <selection activeCell="D37" sqref="D37"/>
    </sheetView>
  </sheetViews>
  <sheetFormatPr defaultColWidth="9.109375" defaultRowHeight="14.4" x14ac:dyDescent="0.3"/>
  <cols>
    <col min="1" max="1" width="4.6640625" style="1" customWidth="1"/>
    <col min="2" max="2" width="8.6640625" style="41" customWidth="1"/>
    <col min="3" max="3" width="18.6640625" style="18" customWidth="1"/>
    <col min="4" max="4" width="45.6640625" style="1" customWidth="1"/>
    <col min="5" max="5" width="60.6640625" style="41" customWidth="1"/>
    <col min="6" max="6" width="15.6640625" style="18" hidden="1" customWidth="1"/>
    <col min="7" max="8" width="12.6640625" style="18" hidden="1" customWidth="1"/>
    <col min="9" max="9" width="15.6640625" style="18" hidden="1" customWidth="1"/>
    <col min="10" max="10" width="20.6640625" style="18" hidden="1" customWidth="1"/>
    <col min="11" max="11" width="15.6640625" style="570" hidden="1" customWidth="1"/>
    <col min="12" max="14" width="15.6640625" style="18" hidden="1" customWidth="1"/>
    <col min="15" max="16" width="15.6640625" style="1" customWidth="1"/>
    <col min="17" max="16384" width="9.109375" style="1"/>
  </cols>
  <sheetData>
    <row r="2" spans="3:4" ht="28.8" x14ac:dyDescent="0.3">
      <c r="C2" s="569" t="s">
        <v>1682</v>
      </c>
    </row>
    <row r="3" spans="3:4" x14ac:dyDescent="0.3">
      <c r="C3" s="177"/>
      <c r="D3" s="1" t="s">
        <v>1617</v>
      </c>
    </row>
    <row r="4" spans="3:4" x14ac:dyDescent="0.3">
      <c r="C4" s="178"/>
      <c r="D4" s="1" t="s">
        <v>1111</v>
      </c>
    </row>
    <row r="5" spans="3:4" x14ac:dyDescent="0.3">
      <c r="C5" s="179"/>
      <c r="D5" s="1" t="s">
        <v>1112</v>
      </c>
    </row>
    <row r="6" spans="3:4" x14ac:dyDescent="0.3">
      <c r="C6" s="259"/>
      <c r="D6" s="1" t="s">
        <v>1113</v>
      </c>
    </row>
    <row r="7" spans="3:4" x14ac:dyDescent="0.3">
      <c r="C7" s="180"/>
      <c r="D7" s="1" t="s">
        <v>1113</v>
      </c>
    </row>
    <row r="8" spans="3:4" x14ac:dyDescent="0.3">
      <c r="C8" s="201"/>
      <c r="D8" s="1" t="s">
        <v>1621</v>
      </c>
    </row>
    <row r="10" spans="3:4" ht="28.8" x14ac:dyDescent="0.3">
      <c r="C10" s="569" t="s">
        <v>1683</v>
      </c>
    </row>
    <row r="11" spans="3:4" x14ac:dyDescent="0.3">
      <c r="C11" s="177"/>
      <c r="D11" s="1" t="s">
        <v>1685</v>
      </c>
    </row>
    <row r="12" spans="3:4" x14ac:dyDescent="0.3">
      <c r="C12" s="726"/>
      <c r="D12" s="1" t="s">
        <v>1686</v>
      </c>
    </row>
    <row r="13" spans="3:4" x14ac:dyDescent="0.3">
      <c r="C13" s="574"/>
      <c r="D13" s="1" t="s">
        <v>1684</v>
      </c>
    </row>
    <row r="15" spans="3:4" x14ac:dyDescent="0.3">
      <c r="C15" s="181" t="s">
        <v>1618</v>
      </c>
    </row>
    <row r="16" spans="3:4" x14ac:dyDescent="0.3">
      <c r="C16" s="105" t="s">
        <v>1679</v>
      </c>
    </row>
    <row r="17" spans="2:16" x14ac:dyDescent="0.3">
      <c r="C17" s="105" t="s">
        <v>1680</v>
      </c>
    </row>
    <row r="18" spans="2:16" x14ac:dyDescent="0.3">
      <c r="C18" s="182" t="s">
        <v>1681</v>
      </c>
    </row>
    <row r="19" spans="2:16" x14ac:dyDescent="0.3">
      <c r="C19" s="182" t="s">
        <v>1619</v>
      </c>
    </row>
    <row r="20" spans="2:16" customFormat="1" x14ac:dyDescent="0.3">
      <c r="B20" s="168"/>
      <c r="C20" s="105" t="s">
        <v>1622</v>
      </c>
      <c r="E20" s="168"/>
      <c r="F20" s="8"/>
      <c r="G20" s="8"/>
      <c r="H20" s="8"/>
      <c r="I20" s="8"/>
      <c r="J20" s="8"/>
      <c r="K20" s="571"/>
      <c r="L20" s="8"/>
      <c r="M20" s="8"/>
      <c r="N20" s="8"/>
    </row>
    <row r="21" spans="2:16" customFormat="1" x14ac:dyDescent="0.3">
      <c r="B21" s="168"/>
      <c r="C21" s="105"/>
      <c r="E21" s="168"/>
      <c r="F21" s="8"/>
      <c r="G21" s="8"/>
      <c r="H21" s="8"/>
      <c r="I21" s="8"/>
      <c r="J21" s="8"/>
      <c r="K21" s="571"/>
      <c r="L21" s="8"/>
      <c r="M21" s="8"/>
      <c r="N21" s="8"/>
    </row>
    <row r="22" spans="2:16" customFormat="1" ht="18" x14ac:dyDescent="0.3">
      <c r="B22" s="609" t="s">
        <v>1642</v>
      </c>
      <c r="E22" s="168"/>
      <c r="F22" s="8"/>
      <c r="G22" s="8"/>
      <c r="H22" s="8"/>
      <c r="I22" s="8"/>
      <c r="J22" s="8"/>
      <c r="K22" s="571"/>
      <c r="L22" s="8"/>
      <c r="M22" s="8"/>
      <c r="N22" s="8"/>
    </row>
    <row r="23" spans="2:16" s="176" customFormat="1" ht="57.6" x14ac:dyDescent="0.3">
      <c r="B23" s="96" t="s">
        <v>1589</v>
      </c>
      <c r="C23" s="32" t="s">
        <v>1596</v>
      </c>
      <c r="D23" s="32" t="s">
        <v>1122</v>
      </c>
      <c r="E23" s="32" t="s">
        <v>1114</v>
      </c>
      <c r="F23" s="483" t="s">
        <v>1560</v>
      </c>
      <c r="G23" s="483" t="s">
        <v>1558</v>
      </c>
      <c r="H23" s="483" t="s">
        <v>1561</v>
      </c>
      <c r="I23" s="483" t="s">
        <v>1562</v>
      </c>
      <c r="J23" s="572" t="s">
        <v>1536</v>
      </c>
      <c r="K23" s="572" t="s">
        <v>1540</v>
      </c>
      <c r="L23" s="572" t="s">
        <v>1542</v>
      </c>
      <c r="M23" s="582" t="s">
        <v>1585</v>
      </c>
      <c r="N23" s="582" t="s">
        <v>1587</v>
      </c>
      <c r="O23" s="582" t="s">
        <v>1590</v>
      </c>
      <c r="P23" s="582" t="s">
        <v>1593</v>
      </c>
    </row>
    <row r="24" spans="2:16" ht="28.8" x14ac:dyDescent="0.3">
      <c r="B24" s="183">
        <v>1</v>
      </c>
      <c r="C24" s="184" t="s">
        <v>1580</v>
      </c>
      <c r="D24" s="184" t="str">
        <f>'1'!B5</f>
        <v>Apibendrinta informacija apie VVG teritoriją, VPS turinį ir rezultatus</v>
      </c>
      <c r="E24" s="184" t="s">
        <v>1546</v>
      </c>
      <c r="F24" s="185">
        <v>2</v>
      </c>
      <c r="G24" s="185" t="s">
        <v>1559</v>
      </c>
      <c r="H24" s="185">
        <v>6</v>
      </c>
      <c r="I24" s="185">
        <v>1</v>
      </c>
      <c r="J24" s="177" t="s">
        <v>1537</v>
      </c>
      <c r="K24" s="185">
        <v>1</v>
      </c>
      <c r="L24" s="177" t="s">
        <v>1543</v>
      </c>
      <c r="M24" s="177" t="s">
        <v>1544</v>
      </c>
      <c r="N24" s="177" t="s">
        <v>1588</v>
      </c>
      <c r="O24" s="503" t="s">
        <v>1591</v>
      </c>
      <c r="P24" s="184"/>
    </row>
    <row r="25" spans="2:16" ht="43.2" x14ac:dyDescent="0.3">
      <c r="B25" s="185">
        <v>2</v>
      </c>
      <c r="C25" s="184" t="s">
        <v>1581</v>
      </c>
      <c r="D25" s="184" t="str">
        <f>'2'!$B$1</f>
        <v>VVG teritorijos stiprybės, silpnybės, galimybės ir grėsmės (SSGG) ir jų sąsajos su VVG teritorijos poreikiais</v>
      </c>
      <c r="E25" s="184" t="s">
        <v>1547</v>
      </c>
      <c r="F25" s="185" t="s">
        <v>1568</v>
      </c>
      <c r="G25" s="185" t="s">
        <v>1559</v>
      </c>
      <c r="H25" s="185">
        <v>0</v>
      </c>
      <c r="I25" s="185" t="s">
        <v>1567</v>
      </c>
      <c r="J25" s="177" t="s">
        <v>1538</v>
      </c>
      <c r="K25" s="185" t="s">
        <v>1541</v>
      </c>
      <c r="L25" s="177" t="s">
        <v>1544</v>
      </c>
      <c r="M25" s="177" t="s">
        <v>1588</v>
      </c>
      <c r="N25" s="177" t="s">
        <v>1544</v>
      </c>
      <c r="O25" s="503" t="s">
        <v>1591</v>
      </c>
      <c r="P25" s="184" t="s">
        <v>1700</v>
      </c>
    </row>
    <row r="26" spans="2:16" ht="28.8" x14ac:dyDescent="0.3">
      <c r="B26" s="183">
        <v>3</v>
      </c>
      <c r="C26" s="184" t="s">
        <v>1580</v>
      </c>
      <c r="D26" s="184" t="str">
        <f>'3'!$B$1</f>
        <v>VVG teritorijos poreikiai</v>
      </c>
      <c r="E26" s="184" t="s">
        <v>1548</v>
      </c>
      <c r="F26" s="185" t="s">
        <v>1565</v>
      </c>
      <c r="G26" s="185" t="s">
        <v>1559</v>
      </c>
      <c r="H26" s="185">
        <v>0</v>
      </c>
      <c r="I26" s="185">
        <v>0</v>
      </c>
      <c r="J26" s="177" t="s">
        <v>1537</v>
      </c>
      <c r="K26" s="185">
        <v>1</v>
      </c>
      <c r="L26" s="177" t="s">
        <v>1543</v>
      </c>
      <c r="M26" s="177" t="s">
        <v>1544</v>
      </c>
      <c r="N26" s="177" t="s">
        <v>1544</v>
      </c>
      <c r="O26" s="503" t="s">
        <v>1591</v>
      </c>
      <c r="P26" s="184"/>
    </row>
    <row r="27" spans="2:16" ht="28.8" x14ac:dyDescent="0.3">
      <c r="B27" s="131">
        <v>4</v>
      </c>
      <c r="C27" s="184" t="s">
        <v>1582</v>
      </c>
      <c r="D27" s="184" t="str">
        <f>'4'!$B$1</f>
        <v>VVG teritorijos poreikių pagrindimas</v>
      </c>
      <c r="E27" s="488" t="s">
        <v>1118</v>
      </c>
      <c r="F27" s="183" t="s">
        <v>1598</v>
      </c>
      <c r="G27" s="183" t="s">
        <v>1563</v>
      </c>
      <c r="H27" s="183">
        <v>0</v>
      </c>
      <c r="I27" s="183" t="s">
        <v>1569</v>
      </c>
      <c r="J27" s="573" t="s">
        <v>1537</v>
      </c>
      <c r="K27" s="185" t="s">
        <v>1615</v>
      </c>
      <c r="L27" s="177" t="s">
        <v>1544</v>
      </c>
      <c r="M27" s="177" t="s">
        <v>1543</v>
      </c>
      <c r="N27" s="177" t="s">
        <v>1544</v>
      </c>
      <c r="O27" s="503" t="s">
        <v>1543</v>
      </c>
      <c r="P27" s="184"/>
    </row>
    <row r="28" spans="2:16" x14ac:dyDescent="0.3">
      <c r="B28" s="183">
        <v>5</v>
      </c>
      <c r="C28" s="184" t="s">
        <v>1580</v>
      </c>
      <c r="D28" s="184" t="str">
        <f>'5'!$B$1</f>
        <v>VVG teritorijai aktualūs BŽŪP tikslai</v>
      </c>
      <c r="E28" s="184" t="s">
        <v>1551</v>
      </c>
      <c r="F28" s="185">
        <v>0</v>
      </c>
      <c r="G28" s="185" t="s">
        <v>1564</v>
      </c>
      <c r="H28" s="185">
        <v>0</v>
      </c>
      <c r="I28" s="185">
        <v>10</v>
      </c>
      <c r="J28" s="177" t="s">
        <v>1538</v>
      </c>
      <c r="K28" s="185">
        <v>1</v>
      </c>
      <c r="L28" s="177" t="s">
        <v>1543</v>
      </c>
      <c r="M28" s="177" t="s">
        <v>1544</v>
      </c>
      <c r="N28" s="177" t="s">
        <v>1544</v>
      </c>
      <c r="O28" s="503" t="s">
        <v>1591</v>
      </c>
      <c r="P28" s="184"/>
    </row>
    <row r="29" spans="2:16" ht="28.8" x14ac:dyDescent="0.3">
      <c r="B29" s="185">
        <v>6</v>
      </c>
      <c r="C29" s="184" t="s">
        <v>1580</v>
      </c>
      <c r="D29" s="184" t="str">
        <f>'6'!$B$1</f>
        <v>VPS produkto ir rezultato rodikliai (VPS lygiu)</v>
      </c>
      <c r="E29" s="184" t="s">
        <v>1549</v>
      </c>
      <c r="F29" s="185" t="s">
        <v>1583</v>
      </c>
      <c r="G29" s="185" t="s">
        <v>1559</v>
      </c>
      <c r="H29" s="185">
        <v>2</v>
      </c>
      <c r="I29" s="185" t="s">
        <v>1583</v>
      </c>
      <c r="J29" s="177" t="s">
        <v>1538</v>
      </c>
      <c r="K29" s="185">
        <v>2</v>
      </c>
      <c r="L29" s="177" t="s">
        <v>1543</v>
      </c>
      <c r="M29" s="177" t="s">
        <v>1544</v>
      </c>
      <c r="N29" s="177" t="s">
        <v>1544</v>
      </c>
      <c r="O29" s="503" t="s">
        <v>1591</v>
      </c>
      <c r="P29" s="184"/>
    </row>
    <row r="30" spans="2:16" ht="43.2" x14ac:dyDescent="0.3">
      <c r="B30" s="183">
        <v>7</v>
      </c>
      <c r="C30" s="184" t="s">
        <v>1580</v>
      </c>
      <c r="D30" s="184" t="str">
        <f>'7'!$B$1</f>
        <v>VPS priemonės</v>
      </c>
      <c r="E30" s="184" t="s">
        <v>1550</v>
      </c>
      <c r="F30" s="185" t="s">
        <v>1565</v>
      </c>
      <c r="G30" s="185" t="s">
        <v>1559</v>
      </c>
      <c r="H30" s="185">
        <v>0</v>
      </c>
      <c r="I30" s="185" t="s">
        <v>1565</v>
      </c>
      <c r="J30" s="177" t="s">
        <v>1538</v>
      </c>
      <c r="K30" s="185">
        <v>2</v>
      </c>
      <c r="L30" s="177" t="s">
        <v>1544</v>
      </c>
      <c r="M30" s="177" t="s">
        <v>1544</v>
      </c>
      <c r="N30" s="177" t="s">
        <v>1544</v>
      </c>
      <c r="O30" s="503" t="s">
        <v>1591</v>
      </c>
      <c r="P30" s="184"/>
    </row>
    <row r="31" spans="2:16" ht="28.8" x14ac:dyDescent="0.3">
      <c r="B31" s="185">
        <v>8</v>
      </c>
      <c r="C31" s="184" t="s">
        <v>1580</v>
      </c>
      <c r="D31" s="184" t="str">
        <f>'8'!$B$1</f>
        <v>VPS priemonių sąsajos su BŽŪP tikslais</v>
      </c>
      <c r="E31" s="184" t="s">
        <v>1115</v>
      </c>
      <c r="F31" s="185">
        <v>0</v>
      </c>
      <c r="G31" s="185" t="s">
        <v>1564</v>
      </c>
      <c r="H31" s="185">
        <v>0</v>
      </c>
      <c r="I31" s="185" t="s">
        <v>1566</v>
      </c>
      <c r="J31" s="177" t="s">
        <v>1538</v>
      </c>
      <c r="K31" s="185">
        <v>2</v>
      </c>
      <c r="L31" s="177" t="s">
        <v>1544</v>
      </c>
      <c r="M31" s="177" t="s">
        <v>1544</v>
      </c>
      <c r="N31" s="177" t="s">
        <v>1588</v>
      </c>
      <c r="O31" s="503" t="s">
        <v>1591</v>
      </c>
      <c r="P31" s="184"/>
    </row>
    <row r="32" spans="2:16" ht="43.2" x14ac:dyDescent="0.3">
      <c r="B32" s="183">
        <v>9</v>
      </c>
      <c r="C32" s="184" t="s">
        <v>1580</v>
      </c>
      <c r="D32" s="184" t="str">
        <f>'9'!$B$1</f>
        <v>VPS priemonių sąsajos su VVG teritorijos poreikiais</v>
      </c>
      <c r="E32" s="184" t="s">
        <v>1116</v>
      </c>
      <c r="F32" s="185">
        <v>0</v>
      </c>
      <c r="G32" s="185" t="s">
        <v>1564</v>
      </c>
      <c r="H32" s="185">
        <v>0</v>
      </c>
      <c r="I32" s="185" t="s">
        <v>1566</v>
      </c>
      <c r="J32" s="177" t="s">
        <v>1538</v>
      </c>
      <c r="K32" s="185">
        <v>3</v>
      </c>
      <c r="L32" s="177" t="s">
        <v>1544</v>
      </c>
      <c r="M32" s="177" t="s">
        <v>1588</v>
      </c>
      <c r="N32" s="177" t="s">
        <v>1588</v>
      </c>
      <c r="O32" s="503" t="s">
        <v>1591</v>
      </c>
      <c r="P32" s="184" t="s">
        <v>1699</v>
      </c>
    </row>
    <row r="33" spans="2:16" ht="28.8" x14ac:dyDescent="0.3">
      <c r="B33" s="131">
        <v>10</v>
      </c>
      <c r="C33" s="184" t="s">
        <v>1582</v>
      </c>
      <c r="D33" s="184" t="str">
        <f>'10'!$B$1</f>
        <v>VPS priemonių aprašymas</v>
      </c>
      <c r="E33" s="488" t="s">
        <v>1118</v>
      </c>
      <c r="F33" s="501" t="s">
        <v>1578</v>
      </c>
      <c r="G33" s="501" t="s">
        <v>1563</v>
      </c>
      <c r="H33" s="501" t="s">
        <v>1576</v>
      </c>
      <c r="I33" s="501" t="s">
        <v>1577</v>
      </c>
      <c r="J33" s="573" t="s">
        <v>1537</v>
      </c>
      <c r="K33" s="185" t="s">
        <v>1615</v>
      </c>
      <c r="L33" s="177" t="s">
        <v>1544</v>
      </c>
      <c r="M33" s="177" t="s">
        <v>1543</v>
      </c>
      <c r="N33" s="177" t="s">
        <v>1544</v>
      </c>
      <c r="O33" s="503" t="s">
        <v>1543</v>
      </c>
      <c r="P33" s="184"/>
    </row>
    <row r="34" spans="2:16" ht="86.4" x14ac:dyDescent="0.3">
      <c r="B34" s="729">
        <v>11</v>
      </c>
      <c r="C34" s="184" t="s">
        <v>1580</v>
      </c>
      <c r="D34" s="184" t="str">
        <f>'11'!$B$1</f>
        <v>VPS priemonių rodikliai ir metiniai tikslai</v>
      </c>
      <c r="E34" s="184" t="s">
        <v>1552</v>
      </c>
      <c r="F34" s="185">
        <v>0</v>
      </c>
      <c r="G34" s="185" t="s">
        <v>1564</v>
      </c>
      <c r="H34" s="185" t="s">
        <v>1572</v>
      </c>
      <c r="I34" s="185" t="s">
        <v>1570</v>
      </c>
      <c r="J34" s="177" t="s">
        <v>1538</v>
      </c>
      <c r="K34" s="185" t="s">
        <v>1615</v>
      </c>
      <c r="L34" s="177" t="s">
        <v>1544</v>
      </c>
      <c r="M34" s="177" t="s">
        <v>1543</v>
      </c>
      <c r="N34" s="177" t="s">
        <v>1543</v>
      </c>
      <c r="O34" s="503" t="s">
        <v>1543</v>
      </c>
      <c r="P34" s="184"/>
    </row>
    <row r="35" spans="2:16" ht="57.6" x14ac:dyDescent="0.3">
      <c r="B35" s="185">
        <v>12</v>
      </c>
      <c r="C35" s="184" t="s">
        <v>1581</v>
      </c>
      <c r="D35" s="184" t="str">
        <f>'12'!B1</f>
        <v>VPS priemonių rezultato rodiklių pagrindimas</v>
      </c>
      <c r="E35" s="184" t="s">
        <v>1553</v>
      </c>
      <c r="F35" s="185" t="s">
        <v>1573</v>
      </c>
      <c r="G35" s="185" t="s">
        <v>1563</v>
      </c>
      <c r="H35" s="185">
        <v>0</v>
      </c>
      <c r="I35" s="185">
        <v>0</v>
      </c>
      <c r="J35" s="177" t="s">
        <v>1538</v>
      </c>
      <c r="K35" s="185">
        <v>5</v>
      </c>
      <c r="L35" s="177" t="s">
        <v>1543</v>
      </c>
      <c r="M35" s="177" t="s">
        <v>1544</v>
      </c>
      <c r="N35" s="177" t="s">
        <v>1588</v>
      </c>
      <c r="O35" s="503" t="s">
        <v>1591</v>
      </c>
      <c r="P35" s="184"/>
    </row>
    <row r="36" spans="2:16" ht="57.6" x14ac:dyDescent="0.3">
      <c r="B36" s="183">
        <v>13</v>
      </c>
      <c r="C36" s="184" t="s">
        <v>1580</v>
      </c>
      <c r="D36" s="184" t="str">
        <f>'13'!B1</f>
        <v>Įgyvendinant VPS planuojamų sukurti darbo vietų paskirstymas pagal amžių ir lytį</v>
      </c>
      <c r="E36" s="498" t="s">
        <v>1554</v>
      </c>
      <c r="F36" s="501">
        <v>0</v>
      </c>
      <c r="G36" s="501" t="s">
        <v>1564</v>
      </c>
      <c r="H36" s="501" t="s">
        <v>1574</v>
      </c>
      <c r="I36" s="501" t="s">
        <v>1564</v>
      </c>
      <c r="J36" s="177" t="s">
        <v>1538</v>
      </c>
      <c r="K36" s="185">
        <v>4</v>
      </c>
      <c r="L36" s="177" t="s">
        <v>1544</v>
      </c>
      <c r="M36" s="177" t="s">
        <v>1544</v>
      </c>
      <c r="N36" s="177" t="s">
        <v>1588</v>
      </c>
      <c r="O36" s="503" t="s">
        <v>1591</v>
      </c>
      <c r="P36" s="184" t="s">
        <v>1594</v>
      </c>
    </row>
    <row r="37" spans="2:16" ht="86.4" x14ac:dyDescent="0.3">
      <c r="B37" s="185">
        <v>14</v>
      </c>
      <c r="C37" s="184" t="s">
        <v>1581</v>
      </c>
      <c r="D37" s="184" t="str">
        <f>'14'!B1</f>
        <v>Pokyčiai, kurių siekiama VVG teritorijoje (kiekybine išraiška)</v>
      </c>
      <c r="E37" s="498" t="s">
        <v>1555</v>
      </c>
      <c r="F37" s="501" t="s">
        <v>1566</v>
      </c>
      <c r="G37" s="501" t="s">
        <v>1559</v>
      </c>
      <c r="H37" s="501" t="s">
        <v>1575</v>
      </c>
      <c r="I37" s="501" t="s">
        <v>1566</v>
      </c>
      <c r="J37" s="177" t="s">
        <v>1538</v>
      </c>
      <c r="K37" s="185">
        <v>5</v>
      </c>
      <c r="L37" s="177" t="s">
        <v>1543</v>
      </c>
      <c r="M37" s="177" t="s">
        <v>1544</v>
      </c>
      <c r="N37" s="177" t="s">
        <v>1544</v>
      </c>
      <c r="O37" s="503" t="s">
        <v>1591</v>
      </c>
      <c r="P37" s="184"/>
    </row>
    <row r="38" spans="2:16" ht="72" x14ac:dyDescent="0.3">
      <c r="B38" s="729">
        <v>15</v>
      </c>
      <c r="C38" s="184" t="s">
        <v>1580</v>
      </c>
      <c r="D38" s="184" t="str">
        <f>'15'!$B$1</f>
        <v>Preliminarus VPS įgyvendinimo planas</v>
      </c>
      <c r="E38" s="498" t="s">
        <v>1579</v>
      </c>
      <c r="F38" s="501">
        <v>0</v>
      </c>
      <c r="G38" s="501" t="s">
        <v>1564</v>
      </c>
      <c r="H38" s="501" t="s">
        <v>1571</v>
      </c>
      <c r="I38" s="501">
        <v>0</v>
      </c>
      <c r="J38" s="177" t="s">
        <v>1538</v>
      </c>
      <c r="K38" s="185">
        <v>3</v>
      </c>
      <c r="L38" s="177" t="s">
        <v>1544</v>
      </c>
      <c r="M38" s="177" t="s">
        <v>1543</v>
      </c>
      <c r="N38" s="177" t="s">
        <v>1544</v>
      </c>
      <c r="O38" s="503" t="s">
        <v>1543</v>
      </c>
      <c r="P38" s="184"/>
    </row>
    <row r="39" spans="2:16" x14ac:dyDescent="0.3">
      <c r="B39" s="185">
        <v>16</v>
      </c>
      <c r="C39" s="184" t="s">
        <v>1580</v>
      </c>
      <c r="D39" s="184" t="str">
        <f>'16'!$B$1</f>
        <v>VPS išlaidos pagal išlaidų kategorijas ir priemonių rūšis</v>
      </c>
      <c r="E39" s="184" t="s">
        <v>1117</v>
      </c>
      <c r="F39" s="185">
        <v>0</v>
      </c>
      <c r="G39" s="185" t="s">
        <v>1564</v>
      </c>
      <c r="H39" s="185">
        <v>2</v>
      </c>
      <c r="I39" s="185">
        <v>0</v>
      </c>
      <c r="J39" s="177" t="s">
        <v>1538</v>
      </c>
      <c r="K39" s="185">
        <v>1</v>
      </c>
      <c r="L39" s="177" t="s">
        <v>1543</v>
      </c>
      <c r="M39" s="177" t="s">
        <v>1544</v>
      </c>
      <c r="N39" s="177" t="s">
        <v>1544</v>
      </c>
      <c r="O39" s="503" t="s">
        <v>1591</v>
      </c>
      <c r="P39" s="184"/>
    </row>
    <row r="40" spans="2:16" ht="28.8" x14ac:dyDescent="0.3">
      <c r="B40" s="183">
        <v>17</v>
      </c>
      <c r="C40" s="184" t="s">
        <v>1580</v>
      </c>
      <c r="D40" s="184" t="str">
        <f>'17'!$B$1</f>
        <v>Metinis VPS išlaidų planas</v>
      </c>
      <c r="E40" s="499" t="s">
        <v>1556</v>
      </c>
      <c r="F40" s="502">
        <v>0</v>
      </c>
      <c r="G40" s="502" t="s">
        <v>1564</v>
      </c>
      <c r="H40" s="502">
        <v>12</v>
      </c>
      <c r="I40" s="502">
        <v>0</v>
      </c>
      <c r="J40" s="177" t="s">
        <v>1538</v>
      </c>
      <c r="K40" s="185">
        <v>1</v>
      </c>
      <c r="L40" s="177" t="s">
        <v>1543</v>
      </c>
      <c r="M40" s="177" t="s">
        <v>1544</v>
      </c>
      <c r="N40" s="177" t="s">
        <v>1544</v>
      </c>
      <c r="O40" s="503" t="s">
        <v>1591</v>
      </c>
      <c r="P40" s="184"/>
    </row>
    <row r="41" spans="2:16" ht="28.8" x14ac:dyDescent="0.3">
      <c r="B41" s="185">
        <v>18</v>
      </c>
      <c r="C41" s="184" t="s">
        <v>1580</v>
      </c>
      <c r="D41" s="184" t="str">
        <f>'18'!B1</f>
        <v>Informacija apie VVG kolegialaus valdymo organo sudėtį</v>
      </c>
      <c r="E41" s="184" t="s">
        <v>1557</v>
      </c>
      <c r="F41" s="185">
        <v>0</v>
      </c>
      <c r="G41" s="185" t="s">
        <v>1564</v>
      </c>
      <c r="H41" s="185">
        <v>11</v>
      </c>
      <c r="I41" s="185">
        <v>0</v>
      </c>
      <c r="J41" s="177" t="s">
        <v>1537</v>
      </c>
      <c r="K41" s="185">
        <v>1</v>
      </c>
      <c r="L41" s="177" t="s">
        <v>1543</v>
      </c>
      <c r="M41" s="177" t="s">
        <v>1544</v>
      </c>
      <c r="N41" s="177" t="s">
        <v>1588</v>
      </c>
      <c r="O41" s="503" t="s">
        <v>1591</v>
      </c>
      <c r="P41" s="184"/>
    </row>
    <row r="42" spans="2:16" ht="28.8" x14ac:dyDescent="0.3">
      <c r="B42" s="574" t="s">
        <v>16</v>
      </c>
      <c r="C42" s="184" t="s">
        <v>1584</v>
      </c>
      <c r="D42" s="184" t="str">
        <f>'4.1'!B1</f>
        <v>VVG teritorijos poreikių pagrindimas</v>
      </c>
      <c r="E42" s="184" t="s">
        <v>1661</v>
      </c>
      <c r="F42" s="185">
        <v>0</v>
      </c>
      <c r="G42" s="185">
        <v>0</v>
      </c>
      <c r="H42" s="185">
        <v>0</v>
      </c>
      <c r="I42" s="185">
        <v>0</v>
      </c>
      <c r="J42" s="177" t="s">
        <v>1537</v>
      </c>
      <c r="K42" s="185">
        <v>9</v>
      </c>
      <c r="L42" s="177" t="s">
        <v>1543</v>
      </c>
      <c r="M42" s="177" t="s">
        <v>1544</v>
      </c>
      <c r="N42" s="177" t="s">
        <v>1544</v>
      </c>
      <c r="O42" s="184" t="s">
        <v>1659</v>
      </c>
      <c r="P42" s="184"/>
    </row>
    <row r="43" spans="2:16" ht="28.8" x14ac:dyDescent="0.3">
      <c r="B43" s="574" t="s">
        <v>188</v>
      </c>
      <c r="C43" s="184" t="s">
        <v>1584</v>
      </c>
      <c r="D43" s="184">
        <f>'10.1'!B1</f>
        <v>0</v>
      </c>
      <c r="E43" s="499" t="s">
        <v>1660</v>
      </c>
      <c r="F43" s="185">
        <v>0</v>
      </c>
      <c r="G43" s="185">
        <v>0</v>
      </c>
      <c r="H43" s="185">
        <v>0</v>
      </c>
      <c r="I43" s="185">
        <v>0</v>
      </c>
      <c r="J43" s="177" t="s">
        <v>1537</v>
      </c>
      <c r="K43" s="502">
        <v>36</v>
      </c>
      <c r="L43" s="177" t="s">
        <v>1543</v>
      </c>
      <c r="M43" s="177" t="s">
        <v>1544</v>
      </c>
      <c r="N43" s="177" t="s">
        <v>1544</v>
      </c>
      <c r="O43" s="184" t="s">
        <v>1659</v>
      </c>
      <c r="P43" s="184"/>
    </row>
    <row r="44" spans="2:16" ht="28.8" x14ac:dyDescent="0.3">
      <c r="B44" s="574" t="s">
        <v>189</v>
      </c>
      <c r="C44" s="184" t="s">
        <v>1676</v>
      </c>
      <c r="D44" s="184" t="str">
        <f>'10.2'!B1</f>
        <v>VPS priemonių indėlis į ES ir nacionalinių horizontaliųjų principų įgyvendinimą</v>
      </c>
      <c r="E44" s="499" t="s">
        <v>1677</v>
      </c>
      <c r="F44" s="185"/>
      <c r="G44" s="185"/>
      <c r="H44" s="185"/>
      <c r="I44" s="185"/>
      <c r="J44" s="177"/>
      <c r="K44" s="502"/>
      <c r="L44" s="177"/>
      <c r="M44" s="177"/>
      <c r="N44" s="177"/>
      <c r="O44" s="184" t="s">
        <v>1591</v>
      </c>
      <c r="P44" s="184"/>
    </row>
    <row r="45" spans="2:16" ht="57.6" x14ac:dyDescent="0.3">
      <c r="B45" s="574" t="s">
        <v>538</v>
      </c>
      <c r="C45" s="184" t="s">
        <v>1584</v>
      </c>
      <c r="D45" s="184" t="str">
        <f>'11.1'!B1</f>
        <v>VPS priemonių rodikliai ir metiniai tikslai</v>
      </c>
      <c r="E45" s="184" t="s">
        <v>1545</v>
      </c>
      <c r="F45" s="185">
        <v>0</v>
      </c>
      <c r="G45" s="185">
        <v>0</v>
      </c>
      <c r="H45" s="185">
        <v>0</v>
      </c>
      <c r="I45" s="185">
        <v>0</v>
      </c>
      <c r="J45" s="177" t="s">
        <v>1538</v>
      </c>
      <c r="K45" s="185" t="s">
        <v>1614</v>
      </c>
      <c r="L45" s="177" t="s">
        <v>1543</v>
      </c>
      <c r="M45" s="177" t="s">
        <v>1544</v>
      </c>
      <c r="N45" s="177" t="s">
        <v>1544</v>
      </c>
      <c r="O45" s="503" t="s">
        <v>1591</v>
      </c>
      <c r="P45" s="184" t="s">
        <v>1698</v>
      </c>
    </row>
    <row r="46" spans="2:16" ht="28.8" x14ac:dyDescent="0.3">
      <c r="B46" s="574" t="s">
        <v>420</v>
      </c>
      <c r="C46" s="184" t="s">
        <v>1584</v>
      </c>
      <c r="D46" s="184" t="str">
        <f>'15.1'!B1</f>
        <v>Preliminarus VPS įgyvendinimo planas</v>
      </c>
      <c r="E46" s="184" t="s">
        <v>1662</v>
      </c>
      <c r="F46" s="185"/>
      <c r="G46" s="185"/>
      <c r="H46" s="185"/>
      <c r="I46" s="185"/>
      <c r="J46" s="177"/>
      <c r="K46" s="185"/>
      <c r="L46" s="177"/>
      <c r="M46" s="177"/>
      <c r="N46" s="177"/>
      <c r="O46" s="503" t="s">
        <v>1591</v>
      </c>
      <c r="P46" s="184"/>
    </row>
    <row r="47" spans="2:16" ht="28.8" x14ac:dyDescent="0.3">
      <c r="B47" s="600" t="s">
        <v>30</v>
      </c>
      <c r="C47" s="184" t="s">
        <v>236</v>
      </c>
      <c r="D47" s="184" t="s">
        <v>638</v>
      </c>
      <c r="E47" s="184" t="s">
        <v>1510</v>
      </c>
      <c r="F47" s="185">
        <v>0</v>
      </c>
      <c r="G47" s="185">
        <v>0</v>
      </c>
      <c r="H47" s="185">
        <v>0</v>
      </c>
      <c r="I47" s="185">
        <v>0</v>
      </c>
      <c r="J47" s="177" t="s">
        <v>1539</v>
      </c>
      <c r="K47" s="185" t="s">
        <v>1539</v>
      </c>
      <c r="L47" s="177" t="s">
        <v>1543</v>
      </c>
      <c r="M47" s="177" t="s">
        <v>1586</v>
      </c>
      <c r="N47" s="177" t="s">
        <v>1586</v>
      </c>
      <c r="O47" s="503" t="s">
        <v>1586</v>
      </c>
      <c r="P47" s="503"/>
    </row>
  </sheetData>
  <sheetProtection algorithmName="SHA-512" hashValue="8y79t4ggW8hCV4gtMFZs7sY/FH+FthYSHoQtpCxvNb3Kid2c6aHE9NDvcINYpna3u/ghaHxxPN91Oyua1hO2DA==" saltValue="C1Un9QY5O/ojfMw5JuxAUA==" spinCount="100000" sheet="1" objects="1" scenarios="1"/>
  <pageMargins left="0.7" right="0.7" top="0.75" bottom="0.75"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33"/>
  <sheetViews>
    <sheetView topLeftCell="A11" zoomScale="118" zoomScaleNormal="118" workbookViewId="0">
      <selection activeCell="E16" sqref="E16"/>
    </sheetView>
  </sheetViews>
  <sheetFormatPr defaultColWidth="9.109375" defaultRowHeight="14.4" x14ac:dyDescent="0.3"/>
  <cols>
    <col min="1" max="1" width="8.6640625" style="10" customWidth="1"/>
    <col min="2" max="2" width="12.6640625" style="10" customWidth="1"/>
    <col min="3" max="3" width="70.6640625" style="10" customWidth="1"/>
    <col min="4" max="4" width="12.6640625" style="12" customWidth="1"/>
    <col min="5" max="24" width="15.6640625" style="10" customWidth="1"/>
    <col min="25" max="25" width="18.6640625" style="10" customWidth="1"/>
    <col min="26" max="16384" width="9.109375" style="10"/>
  </cols>
  <sheetData>
    <row r="1" spans="1:25" s="51" customFormat="1" ht="18" x14ac:dyDescent="0.35">
      <c r="A1" s="39" t="s">
        <v>95</v>
      </c>
      <c r="B1" s="39" t="s">
        <v>78</v>
      </c>
      <c r="C1" s="39"/>
      <c r="D1" s="118"/>
      <c r="E1" s="39"/>
      <c r="F1" s="39"/>
      <c r="G1" s="39"/>
      <c r="H1" s="39"/>
      <c r="I1" s="39"/>
      <c r="J1" s="39"/>
      <c r="K1" s="39"/>
      <c r="L1" s="39"/>
      <c r="M1" s="39"/>
      <c r="N1" s="39"/>
      <c r="O1" s="39"/>
      <c r="P1" s="39"/>
      <c r="Q1" s="39"/>
      <c r="R1" s="39"/>
      <c r="S1" s="39"/>
      <c r="T1" s="39"/>
      <c r="U1" s="39"/>
      <c r="V1" s="39"/>
      <c r="W1" s="39"/>
      <c r="X1" s="39"/>
    </row>
    <row r="2" spans="1:25" x14ac:dyDescent="0.3">
      <c r="A2"/>
      <c r="B2"/>
      <c r="C2"/>
      <c r="D2" s="8"/>
      <c r="E2"/>
      <c r="F2"/>
      <c r="G2"/>
      <c r="H2"/>
      <c r="I2"/>
      <c r="J2"/>
      <c r="K2"/>
      <c r="L2"/>
      <c r="M2"/>
      <c r="N2"/>
      <c r="O2"/>
      <c r="P2"/>
      <c r="Q2"/>
      <c r="R2"/>
      <c r="S2"/>
      <c r="T2"/>
      <c r="U2"/>
      <c r="V2"/>
      <c r="W2"/>
      <c r="X2"/>
    </row>
    <row r="3" spans="1:25" s="13" customFormat="1" x14ac:dyDescent="0.3">
      <c r="A3" s="1"/>
      <c r="B3" s="140" t="s">
        <v>1272</v>
      </c>
      <c r="C3" s="205" t="str">
        <f>'1'!C8</f>
        <v>TRAK</v>
      </c>
    </row>
    <row r="4" spans="1:25" customFormat="1" x14ac:dyDescent="0.3"/>
    <row r="5" spans="1:25" s="81" customFormat="1" x14ac:dyDescent="0.3">
      <c r="A5" s="84"/>
      <c r="B5" s="88">
        <v>1</v>
      </c>
      <c r="C5" s="109">
        <v>2</v>
      </c>
      <c r="D5" s="88">
        <v>3</v>
      </c>
      <c r="E5" s="88">
        <v>4</v>
      </c>
      <c r="F5" s="88">
        <v>5</v>
      </c>
      <c r="G5" s="88">
        <v>6</v>
      </c>
      <c r="H5" s="88">
        <v>7</v>
      </c>
      <c r="I5" s="88">
        <v>8</v>
      </c>
      <c r="J5" s="88">
        <v>9</v>
      </c>
      <c r="K5" s="88">
        <v>10</v>
      </c>
      <c r="L5" s="88">
        <v>11</v>
      </c>
      <c r="M5" s="88">
        <v>12</v>
      </c>
      <c r="N5" s="88">
        <v>13</v>
      </c>
      <c r="O5" s="88">
        <v>14</v>
      </c>
      <c r="P5" s="88">
        <v>15</v>
      </c>
      <c r="Q5" s="88">
        <v>16</v>
      </c>
      <c r="R5" s="88">
        <v>17</v>
      </c>
      <c r="S5" s="88">
        <v>18</v>
      </c>
      <c r="T5" s="88">
        <v>19</v>
      </c>
      <c r="U5" s="88">
        <v>20</v>
      </c>
      <c r="V5" s="88">
        <v>21</v>
      </c>
      <c r="W5" s="88">
        <v>22</v>
      </c>
      <c r="X5" s="88">
        <v>23</v>
      </c>
      <c r="Y5" s="202">
        <v>24</v>
      </c>
    </row>
    <row r="6" spans="1:25" s="81" customFormat="1" x14ac:dyDescent="0.3">
      <c r="A6" s="84"/>
      <c r="B6" s="739" t="s">
        <v>54</v>
      </c>
      <c r="C6" s="741" t="s">
        <v>53</v>
      </c>
      <c r="D6" s="739" t="s">
        <v>1657</v>
      </c>
      <c r="E6" s="88" t="s">
        <v>55</v>
      </c>
      <c r="F6" s="88" t="s">
        <v>56</v>
      </c>
      <c r="G6" s="88" t="s">
        <v>57</v>
      </c>
      <c r="H6" s="88" t="s">
        <v>58</v>
      </c>
      <c r="I6" s="88" t="s">
        <v>59</v>
      </c>
      <c r="J6" s="88" t="s">
        <v>60</v>
      </c>
      <c r="K6" s="88" t="s">
        <v>61</v>
      </c>
      <c r="L6" s="88" t="s">
        <v>62</v>
      </c>
      <c r="M6" s="88" t="s">
        <v>63</v>
      </c>
      <c r="N6" s="88" t="s">
        <v>64</v>
      </c>
      <c r="O6" s="88" t="s">
        <v>65</v>
      </c>
      <c r="P6" s="88" t="s">
        <v>66</v>
      </c>
      <c r="Q6" s="88" t="s">
        <v>67</v>
      </c>
      <c r="R6" s="88" t="s">
        <v>68</v>
      </c>
      <c r="S6" s="88" t="s">
        <v>69</v>
      </c>
      <c r="T6" s="88" t="s">
        <v>70</v>
      </c>
      <c r="U6" s="88" t="s">
        <v>71</v>
      </c>
      <c r="V6" s="88" t="s">
        <v>72</v>
      </c>
      <c r="W6" s="88" t="s">
        <v>73</v>
      </c>
      <c r="X6" s="88" t="s">
        <v>74</v>
      </c>
      <c r="Y6" s="666"/>
    </row>
    <row r="7" spans="1:25" s="81" customFormat="1" ht="120" customHeight="1" x14ac:dyDescent="0.3">
      <c r="A7" s="84"/>
      <c r="B7" s="740"/>
      <c r="C7" s="742"/>
      <c r="D7" s="740"/>
      <c r="E7" s="667" t="str">
        <f>'3'!C7</f>
        <v>Pritaikyti  kraštovaizdį,  kultūros ir gamtos paveldą laisvalaikio, vaikų užimtumo, sveikatingumo, turizmo veikloms.</v>
      </c>
      <c r="F7" s="667" t="str">
        <f>'3'!C8</f>
        <v>Stiprinti smulkiuosius verslus, taikant  inovatyvius ir/ar tvarius sprendimus, diegiant skaitmenizavimą.</v>
      </c>
      <c r="G7" s="667" t="str">
        <f>'3'!C9</f>
        <v>Stiprinti jaunimo, kaimo bendruomenių, kitų nevyriausybinių organizacijų iniciatyvas, skatinant verslumą, savanorystę, tvarų vartojimą</v>
      </c>
      <c r="H7" s="667" t="str">
        <f>'3'!C10</f>
        <v>Skatinti bendradarbiavimą tarp sektorių, ūkio subjektų populiarinant savo kraštą.</v>
      </c>
      <c r="I7" s="667" t="str">
        <f>'3'!C11</f>
        <v>Gerinti paslaugų kokybę,  didinti prieinamumą  ir įvairovę visoms  amžiaus ir/ar  socialiai pažeidžiamoms gyventojų grupėms.</v>
      </c>
      <c r="J7" s="667">
        <f>'3'!C12</f>
        <v>0</v>
      </c>
      <c r="K7" s="667">
        <f>'3'!C13</f>
        <v>0</v>
      </c>
      <c r="L7" s="667">
        <f>'3'!C14</f>
        <v>0</v>
      </c>
      <c r="M7" s="667">
        <f>'3'!C15</f>
        <v>0</v>
      </c>
      <c r="N7" s="667">
        <f>'3'!C16</f>
        <v>0</v>
      </c>
      <c r="O7" s="667">
        <f>'3'!C17</f>
        <v>0</v>
      </c>
      <c r="P7" s="667">
        <f>'3'!C18</f>
        <v>0</v>
      </c>
      <c r="Q7" s="667">
        <f>'3'!C19</f>
        <v>0</v>
      </c>
      <c r="R7" s="667">
        <f>'3'!C20</f>
        <v>0</v>
      </c>
      <c r="S7" s="667">
        <f>'3'!C21</f>
        <v>0</v>
      </c>
      <c r="T7" s="667">
        <f>'3'!C22</f>
        <v>0</v>
      </c>
      <c r="U7" s="667">
        <f>'3'!C23</f>
        <v>0</v>
      </c>
      <c r="V7" s="667">
        <f>'3'!C24</f>
        <v>0</v>
      </c>
      <c r="W7" s="667">
        <f>'3'!C25</f>
        <v>0</v>
      </c>
      <c r="X7" s="667">
        <f>'3'!C26</f>
        <v>0</v>
      </c>
      <c r="Y7" s="202" t="s">
        <v>1104</v>
      </c>
    </row>
    <row r="8" spans="1:25" x14ac:dyDescent="0.3">
      <c r="A8" t="s">
        <v>106</v>
      </c>
      <c r="B8" s="655" t="s">
        <v>0</v>
      </c>
      <c r="C8" s="656" t="str">
        <f>'7'!C7</f>
        <v>Kraštovaizdžio išsaugojimas ir pritaikymas poilsiui, sveikatinimui, turzmui</v>
      </c>
      <c r="D8" s="657">
        <f>COUNTIFS($E8:$X8,"taip")</f>
        <v>3</v>
      </c>
      <c r="E8" s="654" t="s">
        <v>77</v>
      </c>
      <c r="F8" s="654" t="s">
        <v>76</v>
      </c>
      <c r="G8" s="654" t="s">
        <v>77</v>
      </c>
      <c r="H8" s="654" t="s">
        <v>77</v>
      </c>
      <c r="I8" s="654" t="s">
        <v>76</v>
      </c>
      <c r="J8" s="654" t="s">
        <v>76</v>
      </c>
      <c r="K8" s="654" t="s">
        <v>76</v>
      </c>
      <c r="L8" s="654" t="s">
        <v>76</v>
      </c>
      <c r="M8" s="654" t="s">
        <v>76</v>
      </c>
      <c r="N8" s="654" t="s">
        <v>76</v>
      </c>
      <c r="O8" s="654" t="s">
        <v>76</v>
      </c>
      <c r="P8" s="654" t="s">
        <v>76</v>
      </c>
      <c r="Q8" s="654" t="s">
        <v>76</v>
      </c>
      <c r="R8" s="654" t="s">
        <v>76</v>
      </c>
      <c r="S8" s="654" t="s">
        <v>76</v>
      </c>
      <c r="T8" s="654" t="s">
        <v>76</v>
      </c>
      <c r="U8" s="654" t="s">
        <v>76</v>
      </c>
      <c r="V8" s="654" t="s">
        <v>76</v>
      </c>
      <c r="W8" s="654" t="s">
        <v>76</v>
      </c>
      <c r="X8" s="654" t="s">
        <v>76</v>
      </c>
      <c r="Y8" s="470" t="str">
        <f>IF(D8&lt;4,"Gerai","Per daug poreikių")</f>
        <v>Gerai</v>
      </c>
    </row>
    <row r="9" spans="1:25" x14ac:dyDescent="0.3">
      <c r="A9" t="s">
        <v>107</v>
      </c>
      <c r="B9" s="655" t="s">
        <v>1</v>
      </c>
      <c r="C9" s="656" t="str">
        <f>'7'!C8</f>
        <v>Tvarios aplinkos kūrimas, aplinkosauginio sąmoningumo didinimas</v>
      </c>
      <c r="D9" s="657">
        <f t="shared" ref="D9:D27" si="0">COUNTIFS($E9:$X9,"taip")</f>
        <v>3</v>
      </c>
      <c r="E9" s="654" t="s">
        <v>77</v>
      </c>
      <c r="F9" s="654" t="s">
        <v>76</v>
      </c>
      <c r="G9" s="654" t="s">
        <v>77</v>
      </c>
      <c r="H9" s="654" t="s">
        <v>77</v>
      </c>
      <c r="I9" s="654" t="s">
        <v>76</v>
      </c>
      <c r="J9" s="654" t="s">
        <v>76</v>
      </c>
      <c r="K9" s="654" t="s">
        <v>76</v>
      </c>
      <c r="L9" s="654" t="s">
        <v>76</v>
      </c>
      <c r="M9" s="654" t="s">
        <v>76</v>
      </c>
      <c r="N9" s="654" t="s">
        <v>76</v>
      </c>
      <c r="O9" s="654" t="s">
        <v>76</v>
      </c>
      <c r="P9" s="654" t="s">
        <v>76</v>
      </c>
      <c r="Q9" s="654" t="s">
        <v>76</v>
      </c>
      <c r="R9" s="654" t="s">
        <v>76</v>
      </c>
      <c r="S9" s="654" t="s">
        <v>76</v>
      </c>
      <c r="T9" s="654" t="s">
        <v>76</v>
      </c>
      <c r="U9" s="654" t="s">
        <v>76</v>
      </c>
      <c r="V9" s="654" t="s">
        <v>76</v>
      </c>
      <c r="W9" s="654" t="s">
        <v>76</v>
      </c>
      <c r="X9" s="654" t="s">
        <v>76</v>
      </c>
      <c r="Y9" s="470" t="str">
        <f t="shared" ref="Y9:Y27" si="1">IF(D9&lt;4,"Gerai","Per daug poreikių")</f>
        <v>Gerai</v>
      </c>
    </row>
    <row r="10" spans="1:25" x14ac:dyDescent="0.3">
      <c r="A10" t="s">
        <v>108</v>
      </c>
      <c r="B10" s="655" t="s">
        <v>2</v>
      </c>
      <c r="C10" s="656" t="str">
        <f>'7'!C9</f>
        <v>Jaunimo ir su jaunimu dirbančių organizacijų stiprinimas, jaunimo užimtumo įvairinimas</v>
      </c>
      <c r="D10" s="657">
        <f t="shared" si="0"/>
        <v>3</v>
      </c>
      <c r="E10" s="654" t="s">
        <v>77</v>
      </c>
      <c r="F10" s="654" t="s">
        <v>77</v>
      </c>
      <c r="G10" s="654" t="s">
        <v>77</v>
      </c>
      <c r="H10" s="654" t="s">
        <v>76</v>
      </c>
      <c r="I10" s="654" t="s">
        <v>76</v>
      </c>
      <c r="J10" s="654" t="s">
        <v>76</v>
      </c>
      <c r="K10" s="654" t="s">
        <v>76</v>
      </c>
      <c r="L10" s="654" t="s">
        <v>76</v>
      </c>
      <c r="M10" s="654" t="s">
        <v>76</v>
      </c>
      <c r="N10" s="654" t="s">
        <v>76</v>
      </c>
      <c r="O10" s="654" t="s">
        <v>76</v>
      </c>
      <c r="P10" s="654" t="s">
        <v>76</v>
      </c>
      <c r="Q10" s="654" t="s">
        <v>76</v>
      </c>
      <c r="R10" s="654" t="s">
        <v>76</v>
      </c>
      <c r="S10" s="654" t="s">
        <v>76</v>
      </c>
      <c r="T10" s="654" t="s">
        <v>76</v>
      </c>
      <c r="U10" s="654" t="s">
        <v>76</v>
      </c>
      <c r="V10" s="654" t="s">
        <v>76</v>
      </c>
      <c r="W10" s="654" t="s">
        <v>76</v>
      </c>
      <c r="X10" s="654" t="s">
        <v>76</v>
      </c>
      <c r="Y10" s="470" t="str">
        <f t="shared" si="1"/>
        <v>Gerai</v>
      </c>
    </row>
    <row r="11" spans="1:25" x14ac:dyDescent="0.3">
      <c r="A11" t="s">
        <v>109</v>
      </c>
      <c r="B11" s="655" t="s">
        <v>3</v>
      </c>
      <c r="C11" s="656" t="str">
        <f>'7'!C10</f>
        <v>Potencialių pareiškėjų ir projektų vykdytojų mokymai</v>
      </c>
      <c r="D11" s="657">
        <f t="shared" si="0"/>
        <v>3</v>
      </c>
      <c r="E11" s="654" t="s">
        <v>77</v>
      </c>
      <c r="F11" s="654" t="s">
        <v>77</v>
      </c>
      <c r="G11" s="654" t="s">
        <v>77</v>
      </c>
      <c r="H11" s="654" t="s">
        <v>76</v>
      </c>
      <c r="I11" s="654" t="s">
        <v>76</v>
      </c>
      <c r="J11" s="654" t="s">
        <v>76</v>
      </c>
      <c r="K11" s="654" t="s">
        <v>76</v>
      </c>
      <c r="L11" s="654" t="s">
        <v>76</v>
      </c>
      <c r="M11" s="654" t="s">
        <v>76</v>
      </c>
      <c r="N11" s="654" t="s">
        <v>76</v>
      </c>
      <c r="O11" s="654" t="s">
        <v>76</v>
      </c>
      <c r="P11" s="654" t="s">
        <v>76</v>
      </c>
      <c r="Q11" s="654" t="s">
        <v>76</v>
      </c>
      <c r="R11" s="654" t="s">
        <v>76</v>
      </c>
      <c r="S11" s="654" t="s">
        <v>76</v>
      </c>
      <c r="T11" s="654" t="s">
        <v>76</v>
      </c>
      <c r="U11" s="654" t="s">
        <v>76</v>
      </c>
      <c r="V11" s="654" t="s">
        <v>76</v>
      </c>
      <c r="W11" s="654" t="s">
        <v>76</v>
      </c>
      <c r="X11" s="654" t="s">
        <v>76</v>
      </c>
      <c r="Y11" s="470" t="str">
        <f t="shared" si="1"/>
        <v>Gerai</v>
      </c>
    </row>
    <row r="12" spans="1:25" x14ac:dyDescent="0.3">
      <c r="A12" t="s">
        <v>110</v>
      </c>
      <c r="B12" s="655" t="s">
        <v>4</v>
      </c>
      <c r="C12" s="656" t="str">
        <f>'7'!C11</f>
        <v>Skaitmeninių, informacinių, komunikacinių technologijų taikymas versle</v>
      </c>
      <c r="D12" s="657">
        <f t="shared" si="0"/>
        <v>3</v>
      </c>
      <c r="E12" s="654" t="s">
        <v>76</v>
      </c>
      <c r="F12" s="654" t="s">
        <v>77</v>
      </c>
      <c r="G12" s="654" t="s">
        <v>77</v>
      </c>
      <c r="H12" s="654" t="s">
        <v>76</v>
      </c>
      <c r="I12" s="654" t="s">
        <v>77</v>
      </c>
      <c r="J12" s="654" t="s">
        <v>76</v>
      </c>
      <c r="K12" s="654" t="s">
        <v>76</v>
      </c>
      <c r="L12" s="654" t="s">
        <v>76</v>
      </c>
      <c r="M12" s="654" t="s">
        <v>76</v>
      </c>
      <c r="N12" s="654" t="s">
        <v>76</v>
      </c>
      <c r="O12" s="654" t="s">
        <v>76</v>
      </c>
      <c r="P12" s="654" t="s">
        <v>76</v>
      </c>
      <c r="Q12" s="654" t="s">
        <v>76</v>
      </c>
      <c r="R12" s="654" t="s">
        <v>76</v>
      </c>
      <c r="S12" s="654" t="s">
        <v>76</v>
      </c>
      <c r="T12" s="654" t="s">
        <v>76</v>
      </c>
      <c r="U12" s="654" t="s">
        <v>76</v>
      </c>
      <c r="V12" s="654" t="s">
        <v>76</v>
      </c>
      <c r="W12" s="654" t="s">
        <v>76</v>
      </c>
      <c r="X12" s="654" t="s">
        <v>76</v>
      </c>
      <c r="Y12" s="470" t="str">
        <f t="shared" si="1"/>
        <v>Gerai</v>
      </c>
    </row>
    <row r="13" spans="1:25" x14ac:dyDescent="0.3">
      <c r="A13" t="s">
        <v>111</v>
      </c>
      <c r="B13" s="655" t="s">
        <v>5</v>
      </c>
      <c r="C13" s="656" t="str">
        <f>'7'!C12</f>
        <v>Vietos produktų /paslaugų kūrimas ir (ar) populiarinimas taikant inovacijas</v>
      </c>
      <c r="D13" s="657">
        <f t="shared" si="0"/>
        <v>3</v>
      </c>
      <c r="E13" s="654" t="s">
        <v>76</v>
      </c>
      <c r="F13" s="654" t="s">
        <v>77</v>
      </c>
      <c r="G13" s="654" t="s">
        <v>77</v>
      </c>
      <c r="H13" s="654" t="s">
        <v>77</v>
      </c>
      <c r="I13" s="654" t="s">
        <v>76</v>
      </c>
      <c r="J13" s="654" t="s">
        <v>76</v>
      </c>
      <c r="K13" s="654" t="s">
        <v>76</v>
      </c>
      <c r="L13" s="654" t="s">
        <v>76</v>
      </c>
      <c r="M13" s="654" t="s">
        <v>76</v>
      </c>
      <c r="N13" s="654" t="s">
        <v>76</v>
      </c>
      <c r="O13" s="654" t="s">
        <v>76</v>
      </c>
      <c r="P13" s="654" t="s">
        <v>76</v>
      </c>
      <c r="Q13" s="654" t="s">
        <v>76</v>
      </c>
      <c r="R13" s="654" t="s">
        <v>76</v>
      </c>
      <c r="S13" s="654" t="s">
        <v>76</v>
      </c>
      <c r="T13" s="654" t="s">
        <v>76</v>
      </c>
      <c r="U13" s="654" t="s">
        <v>76</v>
      </c>
      <c r="V13" s="654" t="s">
        <v>76</v>
      </c>
      <c r="W13" s="654" t="s">
        <v>76</v>
      </c>
      <c r="X13" s="654" t="s">
        <v>76</v>
      </c>
      <c r="Y13" s="470" t="str">
        <f t="shared" si="1"/>
        <v>Gerai</v>
      </c>
    </row>
    <row r="14" spans="1:25" x14ac:dyDescent="0.3">
      <c r="A14" t="s">
        <v>112</v>
      </c>
      <c r="B14" s="655" t="s">
        <v>6</v>
      </c>
      <c r="C14" s="656" t="str">
        <f>'7'!C13</f>
        <v>Paslaugų įvairinimas/kūrimas, stiprinant materialinę bazę ir (ar) kompetencijas</v>
      </c>
      <c r="D14" s="657">
        <f t="shared" si="0"/>
        <v>3</v>
      </c>
      <c r="E14" s="654" t="s">
        <v>76</v>
      </c>
      <c r="F14" s="654" t="s">
        <v>76</v>
      </c>
      <c r="G14" s="654" t="s">
        <v>77</v>
      </c>
      <c r="H14" s="654" t="s">
        <v>77</v>
      </c>
      <c r="I14" s="654" t="s">
        <v>77</v>
      </c>
      <c r="J14" s="654" t="s">
        <v>76</v>
      </c>
      <c r="K14" s="654" t="s">
        <v>76</v>
      </c>
      <c r="L14" s="654" t="s">
        <v>76</v>
      </c>
      <c r="M14" s="654" t="s">
        <v>76</v>
      </c>
      <c r="N14" s="654" t="s">
        <v>76</v>
      </c>
      <c r="O14" s="654" t="s">
        <v>76</v>
      </c>
      <c r="P14" s="654" t="s">
        <v>76</v>
      </c>
      <c r="Q14" s="654" t="s">
        <v>76</v>
      </c>
      <c r="R14" s="654" t="s">
        <v>76</v>
      </c>
      <c r="S14" s="654" t="s">
        <v>76</v>
      </c>
      <c r="T14" s="654" t="s">
        <v>76</v>
      </c>
      <c r="U14" s="654" t="s">
        <v>76</v>
      </c>
      <c r="V14" s="654" t="s">
        <v>76</v>
      </c>
      <c r="W14" s="654" t="s">
        <v>76</v>
      </c>
      <c r="X14" s="654" t="s">
        <v>76</v>
      </c>
      <c r="Y14" s="470" t="str">
        <f t="shared" si="1"/>
        <v>Gerai</v>
      </c>
    </row>
    <row r="15" spans="1:25" x14ac:dyDescent="0.3">
      <c r="A15" t="s">
        <v>113</v>
      </c>
      <c r="B15" s="655" t="s">
        <v>7</v>
      </c>
      <c r="C15" s="656" t="str">
        <f>'7'!C14</f>
        <v xml:space="preserve">Vietos gyventojų socialinio aktyvumo bei verslumo skatinimas įtraukiant pažeidžiamas grupes </v>
      </c>
      <c r="D15" s="657">
        <f t="shared" si="0"/>
        <v>3</v>
      </c>
      <c r="E15" s="654" t="s">
        <v>76</v>
      </c>
      <c r="F15" s="654" t="s">
        <v>76</v>
      </c>
      <c r="G15" s="654" t="s">
        <v>77</v>
      </c>
      <c r="H15" s="654" t="s">
        <v>77</v>
      </c>
      <c r="I15" s="654" t="s">
        <v>77</v>
      </c>
      <c r="J15" s="654" t="s">
        <v>76</v>
      </c>
      <c r="K15" s="654" t="s">
        <v>76</v>
      </c>
      <c r="L15" s="654" t="s">
        <v>76</v>
      </c>
      <c r="M15" s="654" t="s">
        <v>76</v>
      </c>
      <c r="N15" s="654" t="s">
        <v>76</v>
      </c>
      <c r="O15" s="654" t="s">
        <v>76</v>
      </c>
      <c r="P15" s="654" t="s">
        <v>76</v>
      </c>
      <c r="Q15" s="654" t="s">
        <v>76</v>
      </c>
      <c r="R15" s="654" t="s">
        <v>76</v>
      </c>
      <c r="S15" s="654" t="s">
        <v>76</v>
      </c>
      <c r="T15" s="654" t="s">
        <v>76</v>
      </c>
      <c r="U15" s="654" t="s">
        <v>76</v>
      </c>
      <c r="V15" s="654" t="s">
        <v>76</v>
      </c>
      <c r="W15" s="654" t="s">
        <v>76</v>
      </c>
      <c r="X15" s="654" t="s">
        <v>76</v>
      </c>
      <c r="Y15" s="470" t="str">
        <f t="shared" si="1"/>
        <v>Gerai</v>
      </c>
    </row>
    <row r="16" spans="1:25" x14ac:dyDescent="0.3">
      <c r="A16" t="s">
        <v>93</v>
      </c>
      <c r="B16" s="655" t="s">
        <v>8</v>
      </c>
      <c r="C16" s="656" t="str">
        <f>'7'!C15</f>
        <v>Bendruomeninio verslo kūrimas skatinant savanorystę</v>
      </c>
      <c r="D16" s="657">
        <f t="shared" si="0"/>
        <v>2</v>
      </c>
      <c r="E16" s="654" t="s">
        <v>76</v>
      </c>
      <c r="F16" s="654" t="s">
        <v>76</v>
      </c>
      <c r="G16" s="654" t="s">
        <v>77</v>
      </c>
      <c r="H16" s="654" t="s">
        <v>76</v>
      </c>
      <c r="I16" s="654" t="s">
        <v>77</v>
      </c>
      <c r="J16" s="654" t="s">
        <v>76</v>
      </c>
      <c r="K16" s="654" t="s">
        <v>76</v>
      </c>
      <c r="L16" s="654" t="s">
        <v>76</v>
      </c>
      <c r="M16" s="654" t="s">
        <v>76</v>
      </c>
      <c r="N16" s="654" t="s">
        <v>76</v>
      </c>
      <c r="O16" s="654" t="s">
        <v>76</v>
      </c>
      <c r="P16" s="654" t="s">
        <v>76</v>
      </c>
      <c r="Q16" s="654" t="s">
        <v>76</v>
      </c>
      <c r="R16" s="654" t="s">
        <v>76</v>
      </c>
      <c r="S16" s="654" t="s">
        <v>76</v>
      </c>
      <c r="T16" s="654" t="s">
        <v>76</v>
      </c>
      <c r="U16" s="654" t="s">
        <v>76</v>
      </c>
      <c r="V16" s="654" t="s">
        <v>76</v>
      </c>
      <c r="W16" s="654" t="s">
        <v>76</v>
      </c>
      <c r="X16" s="654" t="s">
        <v>76</v>
      </c>
      <c r="Y16" s="470" t="str">
        <f t="shared" si="1"/>
        <v>Gerai</v>
      </c>
    </row>
    <row r="17" spans="1:25" x14ac:dyDescent="0.3">
      <c r="A17" t="s">
        <v>114</v>
      </c>
      <c r="B17" s="655" t="s">
        <v>9</v>
      </c>
      <c r="C17" s="656" t="str">
        <f>'7'!C16</f>
        <v>Tarptautinis, teritorinis bendradarbiavimas</v>
      </c>
      <c r="D17" s="657">
        <f t="shared" si="0"/>
        <v>2</v>
      </c>
      <c r="E17" s="654" t="s">
        <v>76</v>
      </c>
      <c r="F17" s="654" t="s">
        <v>76</v>
      </c>
      <c r="G17" s="654" t="s">
        <v>77</v>
      </c>
      <c r="H17" s="654" t="s">
        <v>77</v>
      </c>
      <c r="I17" s="654" t="s">
        <v>76</v>
      </c>
      <c r="J17" s="654" t="s">
        <v>76</v>
      </c>
      <c r="K17" s="654" t="s">
        <v>76</v>
      </c>
      <c r="L17" s="654" t="s">
        <v>76</v>
      </c>
      <c r="M17" s="654" t="s">
        <v>76</v>
      </c>
      <c r="N17" s="654" t="s">
        <v>76</v>
      </c>
      <c r="O17" s="654" t="s">
        <v>76</v>
      </c>
      <c r="P17" s="654" t="s">
        <v>76</v>
      </c>
      <c r="Q17" s="654" t="s">
        <v>76</v>
      </c>
      <c r="R17" s="654" t="s">
        <v>76</v>
      </c>
      <c r="S17" s="654" t="s">
        <v>76</v>
      </c>
      <c r="T17" s="654" t="s">
        <v>76</v>
      </c>
      <c r="U17" s="654" t="s">
        <v>76</v>
      </c>
      <c r="V17" s="654" t="s">
        <v>76</v>
      </c>
      <c r="W17" s="654" t="s">
        <v>76</v>
      </c>
      <c r="X17" s="654" t="s">
        <v>76</v>
      </c>
      <c r="Y17" s="470" t="str">
        <f t="shared" si="1"/>
        <v>Gerai</v>
      </c>
    </row>
    <row r="18" spans="1:25" x14ac:dyDescent="0.3">
      <c r="A18" t="s">
        <v>115</v>
      </c>
      <c r="B18" s="655" t="s">
        <v>43</v>
      </c>
      <c r="C18" s="656">
        <f>'7'!C17</f>
        <v>0</v>
      </c>
      <c r="D18" s="657">
        <f t="shared" si="0"/>
        <v>0</v>
      </c>
      <c r="E18" s="654" t="s">
        <v>76</v>
      </c>
      <c r="F18" s="654" t="s">
        <v>76</v>
      </c>
      <c r="G18" s="654" t="s">
        <v>76</v>
      </c>
      <c r="H18" s="654" t="s">
        <v>76</v>
      </c>
      <c r="I18" s="654" t="s">
        <v>76</v>
      </c>
      <c r="J18" s="654" t="s">
        <v>76</v>
      </c>
      <c r="K18" s="654" t="s">
        <v>76</v>
      </c>
      <c r="L18" s="654" t="s">
        <v>76</v>
      </c>
      <c r="M18" s="654" t="s">
        <v>76</v>
      </c>
      <c r="N18" s="654" t="s">
        <v>76</v>
      </c>
      <c r="O18" s="654" t="s">
        <v>76</v>
      </c>
      <c r="P18" s="654" t="s">
        <v>76</v>
      </c>
      <c r="Q18" s="654" t="s">
        <v>76</v>
      </c>
      <c r="R18" s="654" t="s">
        <v>76</v>
      </c>
      <c r="S18" s="654" t="s">
        <v>76</v>
      </c>
      <c r="T18" s="654" t="s">
        <v>76</v>
      </c>
      <c r="U18" s="654" t="s">
        <v>76</v>
      </c>
      <c r="V18" s="654" t="s">
        <v>76</v>
      </c>
      <c r="W18" s="654" t="s">
        <v>76</v>
      </c>
      <c r="X18" s="654" t="s">
        <v>76</v>
      </c>
      <c r="Y18" s="470" t="str">
        <f t="shared" si="1"/>
        <v>Gerai</v>
      </c>
    </row>
    <row r="19" spans="1:25" x14ac:dyDescent="0.3">
      <c r="A19" t="s">
        <v>116</v>
      </c>
      <c r="B19" s="655" t="s">
        <v>44</v>
      </c>
      <c r="C19" s="656">
        <f>'7'!C18</f>
        <v>0</v>
      </c>
      <c r="D19" s="657">
        <f t="shared" si="0"/>
        <v>0</v>
      </c>
      <c r="E19" s="654" t="s">
        <v>76</v>
      </c>
      <c r="F19" s="654" t="s">
        <v>76</v>
      </c>
      <c r="G19" s="654" t="s">
        <v>76</v>
      </c>
      <c r="H19" s="654" t="s">
        <v>76</v>
      </c>
      <c r="I19" s="654" t="s">
        <v>76</v>
      </c>
      <c r="J19" s="654" t="s">
        <v>76</v>
      </c>
      <c r="K19" s="654" t="s">
        <v>76</v>
      </c>
      <c r="L19" s="654" t="s">
        <v>76</v>
      </c>
      <c r="M19" s="654" t="s">
        <v>76</v>
      </c>
      <c r="N19" s="654" t="s">
        <v>76</v>
      </c>
      <c r="O19" s="654" t="s">
        <v>76</v>
      </c>
      <c r="P19" s="654" t="s">
        <v>76</v>
      </c>
      <c r="Q19" s="654" t="s">
        <v>76</v>
      </c>
      <c r="R19" s="654" t="s">
        <v>76</v>
      </c>
      <c r="S19" s="654" t="s">
        <v>76</v>
      </c>
      <c r="T19" s="654" t="s">
        <v>76</v>
      </c>
      <c r="U19" s="654" t="s">
        <v>76</v>
      </c>
      <c r="V19" s="654" t="s">
        <v>76</v>
      </c>
      <c r="W19" s="654" t="s">
        <v>76</v>
      </c>
      <c r="X19" s="654" t="s">
        <v>76</v>
      </c>
      <c r="Y19" s="470" t="str">
        <f t="shared" si="1"/>
        <v>Gerai</v>
      </c>
    </row>
    <row r="20" spans="1:25" x14ac:dyDescent="0.3">
      <c r="A20" t="s">
        <v>117</v>
      </c>
      <c r="B20" s="655" t="s">
        <v>45</v>
      </c>
      <c r="C20" s="656">
        <f>'7'!C19</f>
        <v>0</v>
      </c>
      <c r="D20" s="657">
        <f t="shared" si="0"/>
        <v>0</v>
      </c>
      <c r="E20" s="654" t="s">
        <v>76</v>
      </c>
      <c r="F20" s="654" t="s">
        <v>76</v>
      </c>
      <c r="G20" s="654" t="s">
        <v>76</v>
      </c>
      <c r="H20" s="654" t="s">
        <v>76</v>
      </c>
      <c r="I20" s="654" t="s">
        <v>76</v>
      </c>
      <c r="J20" s="654" t="s">
        <v>76</v>
      </c>
      <c r="K20" s="654" t="s">
        <v>76</v>
      </c>
      <c r="L20" s="654" t="s">
        <v>76</v>
      </c>
      <c r="M20" s="654" t="s">
        <v>76</v>
      </c>
      <c r="N20" s="654" t="s">
        <v>76</v>
      </c>
      <c r="O20" s="654" t="s">
        <v>76</v>
      </c>
      <c r="P20" s="654" t="s">
        <v>76</v>
      </c>
      <c r="Q20" s="654" t="s">
        <v>76</v>
      </c>
      <c r="R20" s="654" t="s">
        <v>76</v>
      </c>
      <c r="S20" s="654" t="s">
        <v>76</v>
      </c>
      <c r="T20" s="654" t="s">
        <v>76</v>
      </c>
      <c r="U20" s="654" t="s">
        <v>76</v>
      </c>
      <c r="V20" s="654" t="s">
        <v>76</v>
      </c>
      <c r="W20" s="654" t="s">
        <v>76</v>
      </c>
      <c r="X20" s="654" t="s">
        <v>76</v>
      </c>
      <c r="Y20" s="470" t="str">
        <f t="shared" si="1"/>
        <v>Gerai</v>
      </c>
    </row>
    <row r="21" spans="1:25" x14ac:dyDescent="0.3">
      <c r="A21" t="s">
        <v>118</v>
      </c>
      <c r="B21" s="655" t="s">
        <v>46</v>
      </c>
      <c r="C21" s="656">
        <f>'7'!C20</f>
        <v>0</v>
      </c>
      <c r="D21" s="657">
        <f t="shared" si="0"/>
        <v>0</v>
      </c>
      <c r="E21" s="654" t="s">
        <v>76</v>
      </c>
      <c r="F21" s="654" t="s">
        <v>76</v>
      </c>
      <c r="G21" s="654" t="s">
        <v>76</v>
      </c>
      <c r="H21" s="654" t="s">
        <v>76</v>
      </c>
      <c r="I21" s="654" t="s">
        <v>76</v>
      </c>
      <c r="J21" s="654" t="s">
        <v>76</v>
      </c>
      <c r="K21" s="654" t="s">
        <v>76</v>
      </c>
      <c r="L21" s="654" t="s">
        <v>76</v>
      </c>
      <c r="M21" s="654" t="s">
        <v>76</v>
      </c>
      <c r="N21" s="654" t="s">
        <v>76</v>
      </c>
      <c r="O21" s="654" t="s">
        <v>76</v>
      </c>
      <c r="P21" s="654" t="s">
        <v>76</v>
      </c>
      <c r="Q21" s="654" t="s">
        <v>76</v>
      </c>
      <c r="R21" s="654" t="s">
        <v>76</v>
      </c>
      <c r="S21" s="654" t="s">
        <v>76</v>
      </c>
      <c r="T21" s="654" t="s">
        <v>76</v>
      </c>
      <c r="U21" s="654" t="s">
        <v>76</v>
      </c>
      <c r="V21" s="654" t="s">
        <v>76</v>
      </c>
      <c r="W21" s="654" t="s">
        <v>76</v>
      </c>
      <c r="X21" s="654" t="s">
        <v>76</v>
      </c>
      <c r="Y21" s="470" t="str">
        <f t="shared" si="1"/>
        <v>Gerai</v>
      </c>
    </row>
    <row r="22" spans="1:25" x14ac:dyDescent="0.3">
      <c r="A22" t="s">
        <v>119</v>
      </c>
      <c r="B22" s="655" t="s">
        <v>47</v>
      </c>
      <c r="C22" s="656">
        <f>'7'!C21</f>
        <v>0</v>
      </c>
      <c r="D22" s="657">
        <f t="shared" si="0"/>
        <v>0</v>
      </c>
      <c r="E22" s="654" t="s">
        <v>76</v>
      </c>
      <c r="F22" s="654" t="s">
        <v>76</v>
      </c>
      <c r="G22" s="654" t="s">
        <v>76</v>
      </c>
      <c r="H22" s="654" t="s">
        <v>76</v>
      </c>
      <c r="I22" s="654" t="s">
        <v>76</v>
      </c>
      <c r="J22" s="654" t="s">
        <v>76</v>
      </c>
      <c r="K22" s="654" t="s">
        <v>76</v>
      </c>
      <c r="L22" s="654" t="s">
        <v>76</v>
      </c>
      <c r="M22" s="654" t="s">
        <v>76</v>
      </c>
      <c r="N22" s="654" t="s">
        <v>76</v>
      </c>
      <c r="O22" s="654" t="s">
        <v>76</v>
      </c>
      <c r="P22" s="654" t="s">
        <v>76</v>
      </c>
      <c r="Q22" s="654" t="s">
        <v>76</v>
      </c>
      <c r="R22" s="654" t="s">
        <v>76</v>
      </c>
      <c r="S22" s="654" t="s">
        <v>76</v>
      </c>
      <c r="T22" s="654" t="s">
        <v>76</v>
      </c>
      <c r="U22" s="654" t="s">
        <v>76</v>
      </c>
      <c r="V22" s="654" t="s">
        <v>76</v>
      </c>
      <c r="W22" s="654" t="s">
        <v>76</v>
      </c>
      <c r="X22" s="654" t="s">
        <v>76</v>
      </c>
      <c r="Y22" s="470" t="str">
        <f t="shared" si="1"/>
        <v>Gerai</v>
      </c>
    </row>
    <row r="23" spans="1:25" x14ac:dyDescent="0.3">
      <c r="A23" t="s">
        <v>120</v>
      </c>
      <c r="B23" s="655" t="s">
        <v>48</v>
      </c>
      <c r="C23" s="656">
        <f>'7'!C22</f>
        <v>0</v>
      </c>
      <c r="D23" s="657">
        <f t="shared" si="0"/>
        <v>0</v>
      </c>
      <c r="E23" s="654" t="s">
        <v>76</v>
      </c>
      <c r="F23" s="654" t="s">
        <v>76</v>
      </c>
      <c r="G23" s="654" t="s">
        <v>76</v>
      </c>
      <c r="H23" s="654" t="s">
        <v>76</v>
      </c>
      <c r="I23" s="654" t="s">
        <v>76</v>
      </c>
      <c r="J23" s="654" t="s">
        <v>76</v>
      </c>
      <c r="K23" s="654" t="s">
        <v>76</v>
      </c>
      <c r="L23" s="654" t="s">
        <v>76</v>
      </c>
      <c r="M23" s="654" t="s">
        <v>76</v>
      </c>
      <c r="N23" s="654" t="s">
        <v>76</v>
      </c>
      <c r="O23" s="654" t="s">
        <v>76</v>
      </c>
      <c r="P23" s="654" t="s">
        <v>76</v>
      </c>
      <c r="Q23" s="654" t="s">
        <v>76</v>
      </c>
      <c r="R23" s="654" t="s">
        <v>76</v>
      </c>
      <c r="S23" s="654" t="s">
        <v>76</v>
      </c>
      <c r="T23" s="654" t="s">
        <v>76</v>
      </c>
      <c r="U23" s="654" t="s">
        <v>76</v>
      </c>
      <c r="V23" s="654" t="s">
        <v>76</v>
      </c>
      <c r="W23" s="654" t="s">
        <v>76</v>
      </c>
      <c r="X23" s="654" t="s">
        <v>76</v>
      </c>
      <c r="Y23" s="470" t="str">
        <f t="shared" si="1"/>
        <v>Gerai</v>
      </c>
    </row>
    <row r="24" spans="1:25" x14ac:dyDescent="0.3">
      <c r="A24" t="s">
        <v>121</v>
      </c>
      <c r="B24" s="655" t="s">
        <v>49</v>
      </c>
      <c r="C24" s="656">
        <f>'7'!C23</f>
        <v>0</v>
      </c>
      <c r="D24" s="657">
        <f t="shared" si="0"/>
        <v>0</v>
      </c>
      <c r="E24" s="654" t="s">
        <v>76</v>
      </c>
      <c r="F24" s="654" t="s">
        <v>76</v>
      </c>
      <c r="G24" s="654" t="s">
        <v>76</v>
      </c>
      <c r="H24" s="654" t="s">
        <v>76</v>
      </c>
      <c r="I24" s="654" t="s">
        <v>76</v>
      </c>
      <c r="J24" s="654" t="s">
        <v>76</v>
      </c>
      <c r="K24" s="654" t="s">
        <v>76</v>
      </c>
      <c r="L24" s="654" t="s">
        <v>76</v>
      </c>
      <c r="M24" s="654" t="s">
        <v>76</v>
      </c>
      <c r="N24" s="654" t="s">
        <v>76</v>
      </c>
      <c r="O24" s="654" t="s">
        <v>76</v>
      </c>
      <c r="P24" s="654" t="s">
        <v>76</v>
      </c>
      <c r="Q24" s="654" t="s">
        <v>76</v>
      </c>
      <c r="R24" s="654" t="s">
        <v>76</v>
      </c>
      <c r="S24" s="654" t="s">
        <v>76</v>
      </c>
      <c r="T24" s="654" t="s">
        <v>76</v>
      </c>
      <c r="U24" s="654" t="s">
        <v>76</v>
      </c>
      <c r="V24" s="654" t="s">
        <v>76</v>
      </c>
      <c r="W24" s="654" t="s">
        <v>76</v>
      </c>
      <c r="X24" s="654" t="s">
        <v>76</v>
      </c>
      <c r="Y24" s="470" t="str">
        <f t="shared" si="1"/>
        <v>Gerai</v>
      </c>
    </row>
    <row r="25" spans="1:25" x14ac:dyDescent="0.3">
      <c r="A25" t="s">
        <v>122</v>
      </c>
      <c r="B25" s="655" t="s">
        <v>50</v>
      </c>
      <c r="C25" s="656">
        <f>'7'!C24</f>
        <v>0</v>
      </c>
      <c r="D25" s="657">
        <f t="shared" si="0"/>
        <v>0</v>
      </c>
      <c r="E25" s="654" t="s">
        <v>76</v>
      </c>
      <c r="F25" s="654" t="s">
        <v>76</v>
      </c>
      <c r="G25" s="654" t="s">
        <v>76</v>
      </c>
      <c r="H25" s="654" t="s">
        <v>76</v>
      </c>
      <c r="I25" s="654" t="s">
        <v>76</v>
      </c>
      <c r="J25" s="654" t="s">
        <v>76</v>
      </c>
      <c r="K25" s="654" t="s">
        <v>76</v>
      </c>
      <c r="L25" s="654" t="s">
        <v>76</v>
      </c>
      <c r="M25" s="654" t="s">
        <v>76</v>
      </c>
      <c r="N25" s="654" t="s">
        <v>76</v>
      </c>
      <c r="O25" s="654" t="s">
        <v>76</v>
      </c>
      <c r="P25" s="654" t="s">
        <v>76</v>
      </c>
      <c r="Q25" s="654" t="s">
        <v>76</v>
      </c>
      <c r="R25" s="654" t="s">
        <v>76</v>
      </c>
      <c r="S25" s="654" t="s">
        <v>76</v>
      </c>
      <c r="T25" s="654" t="s">
        <v>76</v>
      </c>
      <c r="U25" s="654" t="s">
        <v>76</v>
      </c>
      <c r="V25" s="654" t="s">
        <v>76</v>
      </c>
      <c r="W25" s="654" t="s">
        <v>76</v>
      </c>
      <c r="X25" s="654" t="s">
        <v>76</v>
      </c>
      <c r="Y25" s="470" t="str">
        <f t="shared" si="1"/>
        <v>Gerai</v>
      </c>
    </row>
    <row r="26" spans="1:25" x14ac:dyDescent="0.3">
      <c r="A26" t="s">
        <v>123</v>
      </c>
      <c r="B26" s="655" t="s">
        <v>51</v>
      </c>
      <c r="C26" s="656">
        <f>'7'!C25</f>
        <v>0</v>
      </c>
      <c r="D26" s="657">
        <f t="shared" si="0"/>
        <v>0</v>
      </c>
      <c r="E26" s="654" t="s">
        <v>76</v>
      </c>
      <c r="F26" s="654" t="s">
        <v>76</v>
      </c>
      <c r="G26" s="654" t="s">
        <v>76</v>
      </c>
      <c r="H26" s="654" t="s">
        <v>76</v>
      </c>
      <c r="I26" s="654" t="s">
        <v>76</v>
      </c>
      <c r="J26" s="654" t="s">
        <v>76</v>
      </c>
      <c r="K26" s="654" t="s">
        <v>76</v>
      </c>
      <c r="L26" s="654" t="s">
        <v>76</v>
      </c>
      <c r="M26" s="654" t="s">
        <v>76</v>
      </c>
      <c r="N26" s="654" t="s">
        <v>76</v>
      </c>
      <c r="O26" s="654" t="s">
        <v>76</v>
      </c>
      <c r="P26" s="654" t="s">
        <v>76</v>
      </c>
      <c r="Q26" s="654" t="s">
        <v>76</v>
      </c>
      <c r="R26" s="654" t="s">
        <v>76</v>
      </c>
      <c r="S26" s="654" t="s">
        <v>76</v>
      </c>
      <c r="T26" s="654" t="s">
        <v>76</v>
      </c>
      <c r="U26" s="654" t="s">
        <v>76</v>
      </c>
      <c r="V26" s="654" t="s">
        <v>76</v>
      </c>
      <c r="W26" s="654" t="s">
        <v>76</v>
      </c>
      <c r="X26" s="654" t="s">
        <v>76</v>
      </c>
      <c r="Y26" s="470" t="str">
        <f t="shared" si="1"/>
        <v>Gerai</v>
      </c>
    </row>
    <row r="27" spans="1:25" x14ac:dyDescent="0.3">
      <c r="A27" t="s">
        <v>124</v>
      </c>
      <c r="B27" s="655" t="s">
        <v>52</v>
      </c>
      <c r="C27" s="656">
        <f>'7'!C26</f>
        <v>0</v>
      </c>
      <c r="D27" s="657">
        <f t="shared" si="0"/>
        <v>0</v>
      </c>
      <c r="E27" s="654" t="s">
        <v>76</v>
      </c>
      <c r="F27" s="654" t="s">
        <v>76</v>
      </c>
      <c r="G27" s="654" t="s">
        <v>76</v>
      </c>
      <c r="H27" s="654" t="s">
        <v>76</v>
      </c>
      <c r="I27" s="654" t="s">
        <v>76</v>
      </c>
      <c r="J27" s="654" t="s">
        <v>76</v>
      </c>
      <c r="K27" s="654" t="s">
        <v>76</v>
      </c>
      <c r="L27" s="654" t="s">
        <v>76</v>
      </c>
      <c r="M27" s="654" t="s">
        <v>76</v>
      </c>
      <c r="N27" s="654" t="s">
        <v>76</v>
      </c>
      <c r="O27" s="654" t="s">
        <v>76</v>
      </c>
      <c r="P27" s="654" t="s">
        <v>76</v>
      </c>
      <c r="Q27" s="654" t="s">
        <v>76</v>
      </c>
      <c r="R27" s="654" t="s">
        <v>76</v>
      </c>
      <c r="S27" s="654" t="s">
        <v>76</v>
      </c>
      <c r="T27" s="654" t="s">
        <v>76</v>
      </c>
      <c r="U27" s="654" t="s">
        <v>76</v>
      </c>
      <c r="V27" s="654" t="s">
        <v>76</v>
      </c>
      <c r="W27" s="654" t="s">
        <v>76</v>
      </c>
      <c r="X27" s="654" t="s">
        <v>76</v>
      </c>
      <c r="Y27" s="471" t="str">
        <f t="shared" si="1"/>
        <v>Gerai</v>
      </c>
    </row>
    <row r="30" spans="1:25" x14ac:dyDescent="0.3">
      <c r="B30"/>
      <c r="C30" s="604" t="s">
        <v>1494</v>
      </c>
    </row>
    <row r="31" spans="1:25" ht="86.4" x14ac:dyDescent="0.3">
      <c r="B31" s="1">
        <v>1</v>
      </c>
      <c r="C31" s="335" t="s">
        <v>1497</v>
      </c>
    </row>
    <row r="32" spans="1:25" x14ac:dyDescent="0.3">
      <c r="B32" s="1">
        <v>2</v>
      </c>
      <c r="C32" s="216" t="s">
        <v>1495</v>
      </c>
    </row>
    <row r="33" spans="2:3" ht="28.8" x14ac:dyDescent="0.3">
      <c r="B33" s="1">
        <v>3</v>
      </c>
      <c r="C33" s="335" t="s">
        <v>1498</v>
      </c>
    </row>
  </sheetData>
  <sheetProtection algorithmName="SHA-512" hashValue="Z+XmaXAnendsE8ps3/Vp+azL/h/ed7i42KIdbAA51tC5nGzJeR46JNWY6G18GfEzPCkx9Qyr2iibVIv7Sethvw==" saltValue="A2f1jkFN8pHfN4ylU3WnZw==" spinCount="100000" sheet="1" objects="1" scenarios="1"/>
  <mergeCells count="3">
    <mergeCell ref="B6:B7"/>
    <mergeCell ref="C6:C7"/>
    <mergeCell ref="D6:D7"/>
  </mergeCells>
  <phoneticPr fontId="8" type="noConversion"/>
  <pageMargins left="0.70866141732283472" right="0.70866141732283472" top="0.74803149606299213" bottom="0.74803149606299213" header="0.31496062992125984" footer="0.31496062992125984"/>
  <pageSetup paperSize="9" scale="73" orientation="landscape"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Sąrašai!$A$23:$A$24</xm:f>
          </x14:formula1>
          <xm:sqref>E8:X27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249977111117893"/>
  </sheetPr>
  <dimension ref="A1:W82"/>
  <sheetViews>
    <sheetView zoomScaleNormal="100" workbookViewId="0">
      <pane xSplit="3" ySplit="7" topLeftCell="G71" activePane="bottomRight" state="frozen"/>
      <selection pane="topRight"/>
      <selection pane="bottomLeft"/>
      <selection pane="bottomRight" activeCell="I72" sqref="I72"/>
    </sheetView>
  </sheetViews>
  <sheetFormatPr defaultColWidth="9.109375" defaultRowHeight="14.4" x14ac:dyDescent="0.3"/>
  <cols>
    <col min="1" max="1" width="8.6640625" style="115" customWidth="1"/>
    <col min="2" max="2" width="50.6640625" style="13" customWidth="1"/>
    <col min="3" max="3" width="50.6640625" style="14" customWidth="1"/>
    <col min="4" max="4" width="50.6640625" style="383" customWidth="1"/>
    <col min="5" max="23" width="50.6640625" style="114" customWidth="1"/>
    <col min="24" max="24" width="50.6640625" style="13" customWidth="1"/>
    <col min="25" max="16384" width="9.109375" style="13"/>
  </cols>
  <sheetData>
    <row r="1" spans="1:23" s="113" customFormat="1" ht="18" x14ac:dyDescent="0.3">
      <c r="A1" s="116" t="s">
        <v>187</v>
      </c>
      <c r="B1" s="116" t="s">
        <v>186</v>
      </c>
      <c r="C1" s="122"/>
      <c r="D1" s="116"/>
      <c r="E1" s="122"/>
      <c r="F1" s="116"/>
      <c r="G1" s="116"/>
      <c r="H1" s="116"/>
      <c r="I1" s="116"/>
      <c r="J1" s="116"/>
      <c r="K1" s="116"/>
      <c r="L1" s="116"/>
      <c r="M1" s="116"/>
      <c r="N1" s="116"/>
      <c r="O1" s="116"/>
      <c r="P1" s="116"/>
      <c r="Q1" s="116"/>
      <c r="R1" s="116"/>
      <c r="S1" s="116"/>
      <c r="T1" s="116"/>
      <c r="U1" s="116"/>
      <c r="V1" s="116"/>
      <c r="W1" s="116"/>
    </row>
    <row r="2" spans="1:23" customFormat="1" x14ac:dyDescent="0.3">
      <c r="C2" s="168"/>
      <c r="D2" s="158"/>
      <c r="E2" s="158"/>
      <c r="F2" s="158"/>
      <c r="G2" s="158"/>
      <c r="H2" s="158"/>
      <c r="I2" s="158"/>
      <c r="J2" s="158"/>
      <c r="K2" s="158"/>
      <c r="L2" s="158"/>
      <c r="M2" s="158"/>
      <c r="N2" s="158"/>
      <c r="O2" s="158"/>
      <c r="P2" s="158"/>
      <c r="Q2" s="158"/>
      <c r="R2" s="158"/>
      <c r="S2" s="158"/>
      <c r="T2" s="158"/>
      <c r="U2" s="158"/>
      <c r="V2" s="158"/>
      <c r="W2" s="158"/>
    </row>
    <row r="3" spans="1:23" x14ac:dyDescent="0.3">
      <c r="A3" s="1"/>
      <c r="B3" s="140" t="s">
        <v>1272</v>
      </c>
      <c r="C3" s="128"/>
      <c r="D3" s="385" t="str">
        <f>'1'!C8</f>
        <v>TRAK</v>
      </c>
    </row>
    <row r="4" spans="1:23" customFormat="1" x14ac:dyDescent="0.3">
      <c r="C4" s="168"/>
      <c r="D4" s="158"/>
      <c r="E4" s="158"/>
      <c r="F4" s="158"/>
      <c r="G4" s="158"/>
      <c r="H4" s="158"/>
      <c r="I4" s="158"/>
      <c r="J4" s="158"/>
      <c r="K4" s="158"/>
      <c r="L4" s="158"/>
      <c r="M4" s="158"/>
      <c r="N4" s="158"/>
      <c r="O4" s="158"/>
      <c r="P4" s="158"/>
      <c r="Q4" s="158"/>
      <c r="R4" s="158"/>
      <c r="S4" s="158"/>
      <c r="T4" s="158"/>
      <c r="U4" s="158"/>
      <c r="V4" s="158"/>
      <c r="W4" s="158"/>
    </row>
    <row r="5" spans="1:23" x14ac:dyDescent="0.3">
      <c r="A5" s="13"/>
      <c r="B5" s="259">
        <v>1</v>
      </c>
      <c r="C5" s="223" t="s">
        <v>1613</v>
      </c>
      <c r="D5" s="47">
        <v>2</v>
      </c>
      <c r="E5" s="47">
        <v>3</v>
      </c>
      <c r="F5" s="47">
        <v>4</v>
      </c>
      <c r="G5" s="47">
        <v>5</v>
      </c>
      <c r="H5" s="47">
        <v>6</v>
      </c>
      <c r="I5" s="47">
        <v>7</v>
      </c>
      <c r="J5" s="47">
        <v>8</v>
      </c>
      <c r="K5" s="47">
        <v>9</v>
      </c>
      <c r="L5" s="47">
        <v>10</v>
      </c>
      <c r="M5" s="47">
        <v>11</v>
      </c>
      <c r="N5" s="47">
        <v>12</v>
      </c>
      <c r="O5" s="47">
        <v>13</v>
      </c>
      <c r="P5" s="47">
        <v>14</v>
      </c>
      <c r="Q5" s="47">
        <v>15</v>
      </c>
      <c r="R5" s="47">
        <v>16</v>
      </c>
      <c r="S5" s="47">
        <v>17</v>
      </c>
      <c r="T5" s="47">
        <v>18</v>
      </c>
      <c r="U5" s="47">
        <v>19</v>
      </c>
      <c r="V5" s="47">
        <v>20</v>
      </c>
      <c r="W5" s="47">
        <v>21</v>
      </c>
    </row>
    <row r="6" spans="1:23" ht="129.6" x14ac:dyDescent="0.3">
      <c r="A6" s="13"/>
      <c r="B6" s="32"/>
      <c r="C6" s="312" t="s">
        <v>1509</v>
      </c>
      <c r="D6" s="117" t="s">
        <v>0</v>
      </c>
      <c r="E6" s="117" t="s">
        <v>1</v>
      </c>
      <c r="F6" s="117" t="s">
        <v>2</v>
      </c>
      <c r="G6" s="117" t="s">
        <v>3</v>
      </c>
      <c r="H6" s="117" t="s">
        <v>4</v>
      </c>
      <c r="I6" s="117" t="s">
        <v>5</v>
      </c>
      <c r="J6" s="117" t="s">
        <v>6</v>
      </c>
      <c r="K6" s="117" t="s">
        <v>7</v>
      </c>
      <c r="L6" s="117" t="s">
        <v>8</v>
      </c>
      <c r="M6" s="117" t="s">
        <v>9</v>
      </c>
      <c r="N6" s="117" t="s">
        <v>43</v>
      </c>
      <c r="O6" s="117" t="s">
        <v>44</v>
      </c>
      <c r="P6" s="117" t="s">
        <v>45</v>
      </c>
      <c r="Q6" s="117" t="s">
        <v>46</v>
      </c>
      <c r="R6" s="117" t="s">
        <v>47</v>
      </c>
      <c r="S6" s="117" t="s">
        <v>48</v>
      </c>
      <c r="T6" s="117" t="s">
        <v>49</v>
      </c>
      <c r="U6" s="117" t="s">
        <v>50</v>
      </c>
      <c r="V6" s="117" t="s">
        <v>51</v>
      </c>
      <c r="W6" s="117" t="s">
        <v>52</v>
      </c>
    </row>
    <row r="7" spans="1:23" ht="28.8" x14ac:dyDescent="0.3">
      <c r="A7" s="2" t="s">
        <v>188</v>
      </c>
      <c r="B7" s="124" t="s">
        <v>20</v>
      </c>
      <c r="C7" s="335" t="s">
        <v>1319</v>
      </c>
      <c r="D7" s="141" t="str">
        <f>VLOOKUP(D6,'7'!$B$7:$C$26,2,FALSE)</f>
        <v>Kraštovaizdžio išsaugojimas ir pritaikymas poilsiui, sveikatinimui, turzmui</v>
      </c>
      <c r="E7" s="141" t="str">
        <f>VLOOKUP(E6,'7'!$B$7:$C$26,2,FALSE)</f>
        <v>Tvarios aplinkos kūrimas, aplinkosauginio sąmoningumo didinimas</v>
      </c>
      <c r="F7" s="141" t="str">
        <f>VLOOKUP(F6,'7'!$B$7:$C$26,2,FALSE)</f>
        <v>Jaunimo ir su jaunimu dirbančių organizacijų stiprinimas, jaunimo užimtumo įvairinimas</v>
      </c>
      <c r="G7" s="141" t="str">
        <f>VLOOKUP(G6,'7'!$B$7:$C$26,2,FALSE)</f>
        <v>Potencialių pareiškėjų ir projektų vykdytojų mokymai</v>
      </c>
      <c r="H7" s="141" t="str">
        <f>VLOOKUP(H6,'7'!$B$7:$C$26,2,FALSE)</f>
        <v>Skaitmeninių, informacinių, komunikacinių technologijų taikymas versle</v>
      </c>
      <c r="I7" s="141" t="str">
        <f>VLOOKUP(I6,'7'!$B$7:$C$26,2,FALSE)</f>
        <v>Vietos produktų /paslaugų kūrimas ir (ar) populiarinimas taikant inovacijas</v>
      </c>
      <c r="J7" s="141" t="str">
        <f>VLOOKUP(J6,'7'!$B$7:$C$26,2,FALSE)</f>
        <v>Paslaugų įvairinimas/kūrimas, stiprinant materialinę bazę ir (ar) kompetencijas</v>
      </c>
      <c r="K7" s="141" t="str">
        <f>VLOOKUP(K6,'7'!$B$7:$C$26,2,FALSE)</f>
        <v xml:space="preserve">Vietos gyventojų socialinio aktyvumo bei verslumo skatinimas įtraukiant pažeidžiamas grupes </v>
      </c>
      <c r="L7" s="141" t="str">
        <f>VLOOKUP(L6,'7'!$B$7:$C$26,2,FALSE)</f>
        <v>Bendruomeninio verslo kūrimas skatinant savanorystę</v>
      </c>
      <c r="M7" s="141" t="str">
        <f>VLOOKUP(M6,'7'!$B$7:$C$26,2,FALSE)</f>
        <v>Tarptautinis, teritorinis bendradarbiavimas</v>
      </c>
      <c r="N7" s="141">
        <f>VLOOKUP(N6,'7'!$B$7:$C$26,2,FALSE)</f>
        <v>0</v>
      </c>
      <c r="O7" s="141">
        <f>VLOOKUP(O6,'7'!$B$7:$C$26,2,FALSE)</f>
        <v>0</v>
      </c>
      <c r="P7" s="141">
        <f>VLOOKUP(P6,'7'!$B$7:$C$26,2,FALSE)</f>
        <v>0</v>
      </c>
      <c r="Q7" s="141">
        <f>VLOOKUP(Q6,'7'!$B$7:$C$26,2,FALSE)</f>
        <v>0</v>
      </c>
      <c r="R7" s="141">
        <f>VLOOKUP(R6,'7'!$B$7:$C$26,2,FALSE)</f>
        <v>0</v>
      </c>
      <c r="S7" s="141">
        <f>VLOOKUP(S6,'7'!$B$7:$C$26,2,FALSE)</f>
        <v>0</v>
      </c>
      <c r="T7" s="141">
        <f>VLOOKUP(T6,'7'!$B$7:$C$26,2,FALSE)</f>
        <v>0</v>
      </c>
      <c r="U7" s="141">
        <f>VLOOKUP(U6,'7'!$B$7:$C$26,2,FALSE)</f>
        <v>0</v>
      </c>
      <c r="V7" s="141">
        <f>VLOOKUP(V6,'7'!$B$7:$C$26,2,FALSE)</f>
        <v>0</v>
      </c>
      <c r="W7" s="141">
        <f>VLOOKUP(W6,'7'!$B$7:$C$26,2,FALSE)</f>
        <v>0</v>
      </c>
    </row>
    <row r="8" spans="1:23" ht="28.8" x14ac:dyDescent="0.3">
      <c r="A8" s="2" t="s">
        <v>189</v>
      </c>
      <c r="B8" s="125" t="s">
        <v>27</v>
      </c>
      <c r="C8" s="335" t="s">
        <v>1319</v>
      </c>
      <c r="D8" s="141" t="str">
        <f>VLOOKUP(D$6,'7'!$B$7:$D$26,3,FALSE)</f>
        <v>Veiklos projektai</v>
      </c>
      <c r="E8" s="141" t="str">
        <f>VLOOKUP(E$6,'7'!$B$7:$D$26,3,FALSE)</f>
        <v>Veiklos projektai</v>
      </c>
      <c r="F8" s="141" t="str">
        <f>VLOOKUP(F$6,'7'!$B$7:$D$26,3,FALSE)</f>
        <v>Veiklos projektai</v>
      </c>
      <c r="G8" s="141" t="str">
        <f>VLOOKUP(G$6,'7'!$B$7:$D$26,3,FALSE)</f>
        <v>Mokymų projektai</v>
      </c>
      <c r="H8" s="141" t="str">
        <f>VLOOKUP(H$6,'7'!$B$7:$D$26,3,FALSE)</f>
        <v>Žemės ūkio verslas</v>
      </c>
      <c r="I8" s="141" t="str">
        <f>VLOOKUP(I$6,'7'!$B$7:$D$26,3,FALSE)</f>
        <v>Ūkio subjektų (fizinių ir (arba) juridinių asmenų) bendradarbiavimas</v>
      </c>
      <c r="J8" s="141" t="str">
        <f>VLOOKUP(J$6,'7'!$B$7:$D$26,3,FALSE)</f>
        <v>Ne žemės ūkio verslo kūrimas ir plėtra</v>
      </c>
      <c r="K8" s="141" t="str">
        <f>VLOOKUP(K$6,'7'!$B$7:$D$26,3,FALSE)</f>
        <v>Socialinis verslas</v>
      </c>
      <c r="L8" s="141" t="str">
        <f>VLOOKUP(L$6,'7'!$B$7:$D$26,3,FALSE)</f>
        <v>Bendruomeninis verslas</v>
      </c>
      <c r="M8" s="141" t="str">
        <f>VLOOKUP(M$6,'7'!$B$7:$D$26,3,FALSE)</f>
        <v>Tarptautinis VVG bendradarbiavimas</v>
      </c>
      <c r="N8" s="141">
        <f>VLOOKUP(N$6,'7'!$B$7:$D$26,3,FALSE)</f>
        <v>0</v>
      </c>
      <c r="O8" s="141">
        <f>VLOOKUP(O$6,'7'!$B$7:$D$26,3,FALSE)</f>
        <v>0</v>
      </c>
      <c r="P8" s="141">
        <f>VLOOKUP(P$6,'7'!$B$7:$D$26,3,FALSE)</f>
        <v>0</v>
      </c>
      <c r="Q8" s="141">
        <f>VLOOKUP(Q$6,'7'!$B$7:$D$26,3,FALSE)</f>
        <v>0</v>
      </c>
      <c r="R8" s="141">
        <f>VLOOKUP(R$6,'7'!$B$7:$D$26,3,FALSE)</f>
        <v>0</v>
      </c>
      <c r="S8" s="141">
        <f>VLOOKUP(S$6,'7'!$B$7:$D$26,3,FALSE)</f>
        <v>0</v>
      </c>
      <c r="T8" s="141">
        <f>VLOOKUP(T$6,'7'!$B$7:$D$26,3,FALSE)</f>
        <v>0</v>
      </c>
      <c r="U8" s="141">
        <f>VLOOKUP(U$6,'7'!$B$7:$D$26,3,FALSE)</f>
        <v>0</v>
      </c>
      <c r="V8" s="141">
        <f>VLOOKUP(V$6,'7'!$B$7:$D$26,3,FALSE)</f>
        <v>0</v>
      </c>
      <c r="W8" s="141">
        <f>VLOOKUP(W$6,'7'!$B$7:$D$26,3,FALSE)</f>
        <v>0</v>
      </c>
    </row>
    <row r="9" spans="1:23" x14ac:dyDescent="0.3">
      <c r="A9" s="2" t="s">
        <v>190</v>
      </c>
      <c r="B9" s="125" t="s">
        <v>138</v>
      </c>
      <c r="C9" s="335" t="s">
        <v>1320</v>
      </c>
      <c r="D9" s="141">
        <f>VLOOKUP(D$6,'9'!$B$8:$D$27,3,FALSE)</f>
        <v>3</v>
      </c>
      <c r="E9" s="141">
        <f>VLOOKUP(E$6,'9'!$B$8:$D$27,3,FALSE)</f>
        <v>3</v>
      </c>
      <c r="F9" s="141">
        <f>VLOOKUP(F$6,'9'!$B$8:$D$27,3,FALSE)</f>
        <v>3</v>
      </c>
      <c r="G9" s="141">
        <f>VLOOKUP(G$6,'9'!$B$8:$D$27,3,FALSE)</f>
        <v>3</v>
      </c>
      <c r="H9" s="141">
        <f>VLOOKUP(H$6,'9'!$B$8:$D$27,3,FALSE)</f>
        <v>3</v>
      </c>
      <c r="I9" s="141">
        <f>VLOOKUP(I$6,'9'!$B$8:$D$27,3,FALSE)</f>
        <v>3</v>
      </c>
      <c r="J9" s="141">
        <f>VLOOKUP(J$6,'9'!$B$8:$D$27,3,FALSE)</f>
        <v>3</v>
      </c>
      <c r="K9" s="141">
        <f>VLOOKUP(K$6,'9'!$B$8:$D$27,3,FALSE)</f>
        <v>3</v>
      </c>
      <c r="L9" s="141">
        <f>VLOOKUP(L$6,'9'!$B$8:$D$27,3,FALSE)</f>
        <v>2</v>
      </c>
      <c r="M9" s="141">
        <f>VLOOKUP(M$6,'9'!$B$8:$D$27,3,FALSE)</f>
        <v>2</v>
      </c>
      <c r="N9" s="141">
        <f>VLOOKUP(N$6,'9'!$B$8:$D$27,3,FALSE)</f>
        <v>0</v>
      </c>
      <c r="O9" s="141">
        <f>VLOOKUP(O$6,'9'!$B$8:$D$27,3,FALSE)</f>
        <v>0</v>
      </c>
      <c r="P9" s="141">
        <f>VLOOKUP(P$6,'9'!$B$8:$D$27,3,FALSE)</f>
        <v>0</v>
      </c>
      <c r="Q9" s="141">
        <f>VLOOKUP(Q$6,'9'!$B$8:$D$27,3,FALSE)</f>
        <v>0</v>
      </c>
      <c r="R9" s="141">
        <f>VLOOKUP(R$6,'9'!$B$8:$D$27,3,FALSE)</f>
        <v>0</v>
      </c>
      <c r="S9" s="141">
        <f>VLOOKUP(S$6,'9'!$B$8:$D$27,3,FALSE)</f>
        <v>0</v>
      </c>
      <c r="T9" s="141">
        <f>VLOOKUP(T$6,'9'!$B$8:$D$27,3,FALSE)</f>
        <v>0</v>
      </c>
      <c r="U9" s="141">
        <f>VLOOKUP(U$6,'9'!$B$8:$D$27,3,FALSE)</f>
        <v>0</v>
      </c>
      <c r="V9" s="141">
        <f>VLOOKUP(V$6,'9'!$B$8:$D$27,3,FALSE)</f>
        <v>0</v>
      </c>
      <c r="W9" s="141">
        <f>VLOOKUP(W$6,'9'!$B$8:$D$27,3,FALSE)</f>
        <v>0</v>
      </c>
    </row>
    <row r="10" spans="1:23" x14ac:dyDescent="0.3">
      <c r="A10" s="2" t="s">
        <v>191</v>
      </c>
      <c r="B10" s="125" t="s">
        <v>498</v>
      </c>
      <c r="C10" s="335" t="s">
        <v>1321</v>
      </c>
      <c r="D10" s="141">
        <f>VLOOKUP(D$6,'8'!$B$7:$D$26,3,FALSE)</f>
        <v>3</v>
      </c>
      <c r="E10" s="141">
        <f>VLOOKUP(E$6,'8'!$B$7:$D$26,3,FALSE)</f>
        <v>3</v>
      </c>
      <c r="F10" s="141">
        <f>VLOOKUP(F$6,'8'!$B$7:$D$26,3,FALSE)</f>
        <v>2</v>
      </c>
      <c r="G10" s="141">
        <f>VLOOKUP(G$6,'8'!$B$7:$D$26,3,FALSE)</f>
        <v>3</v>
      </c>
      <c r="H10" s="141">
        <f>VLOOKUP(H$6,'8'!$B$7:$D$26,3,FALSE)</f>
        <v>3</v>
      </c>
      <c r="I10" s="141">
        <f>VLOOKUP(I$6,'8'!$B$7:$D$26,3,FALSE)</f>
        <v>3</v>
      </c>
      <c r="J10" s="141">
        <f>VLOOKUP(J$6,'8'!$B$7:$D$26,3,FALSE)</f>
        <v>3</v>
      </c>
      <c r="K10" s="141">
        <f>VLOOKUP(K$6,'8'!$B$7:$D$26,3,FALSE)</f>
        <v>3</v>
      </c>
      <c r="L10" s="141">
        <f>VLOOKUP(L$6,'8'!$B$7:$D$26,3,FALSE)</f>
        <v>3</v>
      </c>
      <c r="M10" s="141">
        <f>VLOOKUP(M$6,'8'!$B$7:$D$26,3,FALSE)</f>
        <v>0</v>
      </c>
      <c r="N10" s="141">
        <f>VLOOKUP(N$6,'8'!$B$7:$D$26,3,FALSE)</f>
        <v>0</v>
      </c>
      <c r="O10" s="141">
        <f>VLOOKUP(O$6,'8'!$B$7:$D$26,3,FALSE)</f>
        <v>0</v>
      </c>
      <c r="P10" s="141">
        <f>VLOOKUP(P$6,'8'!$B$7:$D$26,3,FALSE)</f>
        <v>0</v>
      </c>
      <c r="Q10" s="141">
        <f>VLOOKUP(Q$6,'8'!$B$7:$D$26,3,FALSE)</f>
        <v>0</v>
      </c>
      <c r="R10" s="141">
        <f>VLOOKUP(R$6,'8'!$B$7:$D$26,3,FALSE)</f>
        <v>0</v>
      </c>
      <c r="S10" s="141">
        <f>VLOOKUP(S$6,'8'!$B$7:$D$26,3,FALSE)</f>
        <v>0</v>
      </c>
      <c r="T10" s="141">
        <f>VLOOKUP(T$6,'8'!$B$7:$D$26,3,FALSE)</f>
        <v>0</v>
      </c>
      <c r="U10" s="141">
        <f>VLOOKUP(U$6,'8'!$B$7:$D$26,3,FALSE)</f>
        <v>0</v>
      </c>
      <c r="V10" s="141">
        <f>VLOOKUP(V$6,'8'!$B$7:$D$26,3,FALSE)</f>
        <v>0</v>
      </c>
      <c r="W10" s="141">
        <f>VLOOKUP(W$6,'8'!$B$7:$D$26,3,FALSE)</f>
        <v>0</v>
      </c>
    </row>
    <row r="11" spans="1:23" ht="115.2" x14ac:dyDescent="0.3">
      <c r="A11" s="2" t="s">
        <v>192</v>
      </c>
      <c r="B11" s="125" t="s">
        <v>499</v>
      </c>
      <c r="C11" s="500" t="s">
        <v>1513</v>
      </c>
      <c r="D11" s="587" t="s">
        <v>377</v>
      </c>
      <c r="E11" s="587" t="s">
        <v>1499</v>
      </c>
      <c r="F11" s="587" t="s">
        <v>381</v>
      </c>
      <c r="G11" s="587" t="s">
        <v>381</v>
      </c>
      <c r="H11" s="587" t="s">
        <v>373</v>
      </c>
      <c r="I11" s="587" t="s">
        <v>1499</v>
      </c>
      <c r="J11" s="587" t="s">
        <v>381</v>
      </c>
      <c r="K11" s="587" t="s">
        <v>381</v>
      </c>
      <c r="L11" s="587" t="s">
        <v>376</v>
      </c>
      <c r="M11" s="587" t="s">
        <v>1097</v>
      </c>
      <c r="N11" s="587" t="s">
        <v>1097</v>
      </c>
      <c r="O11" s="587" t="s">
        <v>1097</v>
      </c>
      <c r="P11" s="587" t="s">
        <v>1097</v>
      </c>
      <c r="Q11" s="587" t="s">
        <v>1097</v>
      </c>
      <c r="R11" s="587" t="s">
        <v>1097</v>
      </c>
      <c r="S11" s="587" t="s">
        <v>1097</v>
      </c>
      <c r="T11" s="587" t="s">
        <v>1097</v>
      </c>
      <c r="U11" s="587" t="s">
        <v>1097</v>
      </c>
      <c r="V11" s="587" t="s">
        <v>1097</v>
      </c>
      <c r="W11" s="587" t="s">
        <v>1097</v>
      </c>
    </row>
    <row r="12" spans="1:23" ht="43.2" x14ac:dyDescent="0.3">
      <c r="A12" s="2" t="s">
        <v>193</v>
      </c>
      <c r="B12" s="127" t="s">
        <v>1266</v>
      </c>
      <c r="C12" s="335" t="s">
        <v>1524</v>
      </c>
      <c r="D12" s="588" t="s">
        <v>76</v>
      </c>
      <c r="E12" s="587" t="s">
        <v>77</v>
      </c>
      <c r="F12" s="587" t="s">
        <v>76</v>
      </c>
      <c r="G12" s="587" t="s">
        <v>76</v>
      </c>
      <c r="H12" s="587" t="s">
        <v>76</v>
      </c>
      <c r="I12" s="587" t="s">
        <v>76</v>
      </c>
      <c r="J12" s="587" t="s">
        <v>76</v>
      </c>
      <c r="K12" s="587" t="s">
        <v>76</v>
      </c>
      <c r="L12" s="587" t="s">
        <v>76</v>
      </c>
      <c r="M12" s="587" t="s">
        <v>76</v>
      </c>
      <c r="N12" s="587" t="s">
        <v>76</v>
      </c>
      <c r="O12" s="587" t="s">
        <v>76</v>
      </c>
      <c r="P12" s="587" t="s">
        <v>76</v>
      </c>
      <c r="Q12" s="587" t="s">
        <v>76</v>
      </c>
      <c r="R12" s="587" t="s">
        <v>76</v>
      </c>
      <c r="S12" s="587" t="s">
        <v>76</v>
      </c>
      <c r="T12" s="587" t="s">
        <v>76</v>
      </c>
      <c r="U12" s="587" t="s">
        <v>76</v>
      </c>
      <c r="V12" s="587" t="s">
        <v>76</v>
      </c>
      <c r="W12" s="587" t="s">
        <v>76</v>
      </c>
    </row>
    <row r="13" spans="1:23" ht="43.2" x14ac:dyDescent="0.3">
      <c r="A13" s="2" t="s">
        <v>194</v>
      </c>
      <c r="B13" s="127" t="s">
        <v>1267</v>
      </c>
      <c r="C13" s="335" t="s">
        <v>1524</v>
      </c>
      <c r="D13" s="588" t="s">
        <v>76</v>
      </c>
      <c r="E13" s="587" t="s">
        <v>76</v>
      </c>
      <c r="F13" s="587" t="s">
        <v>76</v>
      </c>
      <c r="G13" s="587" t="s">
        <v>77</v>
      </c>
      <c r="H13" s="587" t="s">
        <v>76</v>
      </c>
      <c r="I13" s="587" t="s">
        <v>76</v>
      </c>
      <c r="J13" s="587" t="s">
        <v>76</v>
      </c>
      <c r="K13" s="587" t="s">
        <v>76</v>
      </c>
      <c r="L13" s="587" t="s">
        <v>76</v>
      </c>
      <c r="M13" s="587" t="s">
        <v>76</v>
      </c>
      <c r="N13" s="587" t="s">
        <v>76</v>
      </c>
      <c r="O13" s="587" t="s">
        <v>76</v>
      </c>
      <c r="P13" s="587" t="s">
        <v>76</v>
      </c>
      <c r="Q13" s="587" t="s">
        <v>76</v>
      </c>
      <c r="R13" s="587" t="s">
        <v>76</v>
      </c>
      <c r="S13" s="587" t="s">
        <v>76</v>
      </c>
      <c r="T13" s="587" t="s">
        <v>76</v>
      </c>
      <c r="U13" s="587" t="s">
        <v>76</v>
      </c>
      <c r="V13" s="587" t="s">
        <v>76</v>
      </c>
      <c r="W13" s="587" t="s">
        <v>76</v>
      </c>
    </row>
    <row r="14" spans="1:23" ht="43.2" x14ac:dyDescent="0.3">
      <c r="A14" s="2" t="s">
        <v>195</v>
      </c>
      <c r="B14" s="127" t="s">
        <v>1268</v>
      </c>
      <c r="C14" s="335" t="s">
        <v>1524</v>
      </c>
      <c r="D14" s="588" t="s">
        <v>77</v>
      </c>
      <c r="E14" s="587" t="s">
        <v>76</v>
      </c>
      <c r="F14" s="587" t="s">
        <v>76</v>
      </c>
      <c r="G14" s="587" t="s">
        <v>77</v>
      </c>
      <c r="H14" s="587" t="s">
        <v>76</v>
      </c>
      <c r="I14" s="587" t="s">
        <v>76</v>
      </c>
      <c r="J14" s="587" t="s">
        <v>76</v>
      </c>
      <c r="K14" s="587" t="s">
        <v>76</v>
      </c>
      <c r="L14" s="587" t="s">
        <v>76</v>
      </c>
      <c r="M14" s="587" t="s">
        <v>76</v>
      </c>
      <c r="N14" s="587" t="s">
        <v>76</v>
      </c>
      <c r="O14" s="587" t="s">
        <v>76</v>
      </c>
      <c r="P14" s="587" t="s">
        <v>76</v>
      </c>
      <c r="Q14" s="587" t="s">
        <v>76</v>
      </c>
      <c r="R14" s="587" t="s">
        <v>76</v>
      </c>
      <c r="S14" s="587" t="s">
        <v>76</v>
      </c>
      <c r="T14" s="587" t="s">
        <v>76</v>
      </c>
      <c r="U14" s="587" t="s">
        <v>76</v>
      </c>
      <c r="V14" s="587" t="s">
        <v>76</v>
      </c>
      <c r="W14" s="587" t="s">
        <v>76</v>
      </c>
    </row>
    <row r="15" spans="1:23" ht="43.2" x14ac:dyDescent="0.3">
      <c r="A15" s="2" t="s">
        <v>196</v>
      </c>
      <c r="B15" s="127" t="s">
        <v>1269</v>
      </c>
      <c r="C15" s="335" t="s">
        <v>1524</v>
      </c>
      <c r="D15" s="588" t="s">
        <v>76</v>
      </c>
      <c r="E15" s="587" t="s">
        <v>76</v>
      </c>
      <c r="F15" s="587" t="s">
        <v>76</v>
      </c>
      <c r="G15" s="587" t="s">
        <v>77</v>
      </c>
      <c r="H15" s="587" t="s">
        <v>76</v>
      </c>
      <c r="I15" s="587" t="s">
        <v>76</v>
      </c>
      <c r="J15" s="587" t="s">
        <v>76</v>
      </c>
      <c r="K15" s="587" t="s">
        <v>76</v>
      </c>
      <c r="L15" s="587" t="s">
        <v>76</v>
      </c>
      <c r="M15" s="587" t="s">
        <v>76</v>
      </c>
      <c r="N15" s="587" t="s">
        <v>76</v>
      </c>
      <c r="O15" s="587" t="s">
        <v>76</v>
      </c>
      <c r="P15" s="587" t="s">
        <v>76</v>
      </c>
      <c r="Q15" s="587" t="s">
        <v>76</v>
      </c>
      <c r="R15" s="587" t="s">
        <v>76</v>
      </c>
      <c r="S15" s="587" t="s">
        <v>76</v>
      </c>
      <c r="T15" s="587" t="s">
        <v>76</v>
      </c>
      <c r="U15" s="587" t="s">
        <v>76</v>
      </c>
      <c r="V15" s="587" t="s">
        <v>76</v>
      </c>
      <c r="W15" s="587" t="s">
        <v>76</v>
      </c>
    </row>
    <row r="16" spans="1:23" x14ac:dyDescent="0.3">
      <c r="A16" s="2" t="s">
        <v>94</v>
      </c>
      <c r="B16" s="126" t="s">
        <v>463</v>
      </c>
      <c r="C16" s="335" t="s">
        <v>1534</v>
      </c>
      <c r="D16" s="127"/>
      <c r="E16" s="127"/>
      <c r="F16" s="127"/>
      <c r="G16" s="127"/>
      <c r="H16" s="127"/>
      <c r="I16" s="127"/>
      <c r="J16" s="127"/>
      <c r="K16" s="127"/>
      <c r="L16" s="127"/>
      <c r="M16" s="127"/>
      <c r="N16" s="127"/>
      <c r="O16" s="127"/>
      <c r="P16" s="127"/>
      <c r="Q16" s="127"/>
      <c r="R16" s="127"/>
      <c r="S16" s="127"/>
      <c r="T16" s="127"/>
      <c r="U16" s="127"/>
      <c r="V16" s="127"/>
      <c r="W16" s="127"/>
    </row>
    <row r="17" spans="1:23" ht="244.8" x14ac:dyDescent="0.3">
      <c r="A17" s="2" t="s">
        <v>197</v>
      </c>
      <c r="B17" s="127" t="s">
        <v>501</v>
      </c>
      <c r="C17" s="335" t="s">
        <v>1526</v>
      </c>
      <c r="D17" s="145" t="s">
        <v>1788</v>
      </c>
      <c r="E17" s="145" t="s">
        <v>1789</v>
      </c>
      <c r="F17" s="145" t="s">
        <v>1790</v>
      </c>
      <c r="G17" s="145" t="s">
        <v>1791</v>
      </c>
      <c r="H17" s="145" t="s">
        <v>1792</v>
      </c>
      <c r="I17" s="145" t="s">
        <v>1793</v>
      </c>
      <c r="J17" s="145" t="s">
        <v>1794</v>
      </c>
      <c r="K17" s="145" t="s">
        <v>1795</v>
      </c>
      <c r="L17" s="145" t="s">
        <v>1762</v>
      </c>
      <c r="M17" s="145"/>
      <c r="N17" s="145"/>
      <c r="O17" s="145"/>
      <c r="P17" s="145"/>
      <c r="Q17" s="145"/>
      <c r="R17" s="145"/>
      <c r="S17" s="145"/>
      <c r="T17" s="145"/>
      <c r="U17" s="145"/>
      <c r="V17" s="145"/>
      <c r="W17" s="145"/>
    </row>
    <row r="18" spans="1:23" ht="100.8" x14ac:dyDescent="0.3">
      <c r="A18" s="2" t="s">
        <v>198</v>
      </c>
      <c r="B18" s="125" t="s">
        <v>500</v>
      </c>
      <c r="C18" s="361" t="s">
        <v>1527</v>
      </c>
      <c r="D18" s="145" t="s">
        <v>1834</v>
      </c>
      <c r="E18" s="145" t="s">
        <v>1841</v>
      </c>
      <c r="F18" s="145" t="s">
        <v>1848</v>
      </c>
      <c r="G18" s="145" t="s">
        <v>1853</v>
      </c>
      <c r="H18" s="145" t="s">
        <v>1855</v>
      </c>
      <c r="I18" s="145" t="s">
        <v>1856</v>
      </c>
      <c r="J18" s="145" t="s">
        <v>1857</v>
      </c>
      <c r="K18" s="145" t="s">
        <v>1864</v>
      </c>
      <c r="L18" s="145" t="s">
        <v>1865</v>
      </c>
      <c r="M18" s="145"/>
      <c r="N18" s="145"/>
      <c r="O18" s="145"/>
      <c r="P18" s="145"/>
      <c r="Q18" s="145"/>
      <c r="R18" s="145"/>
      <c r="S18" s="145"/>
      <c r="T18" s="145"/>
      <c r="U18" s="145"/>
      <c r="V18" s="145"/>
      <c r="W18" s="145"/>
    </row>
    <row r="19" spans="1:23" ht="115.2" x14ac:dyDescent="0.3">
      <c r="A19" s="2" t="s">
        <v>199</v>
      </c>
      <c r="B19" s="124" t="s">
        <v>460</v>
      </c>
      <c r="C19" s="335" t="s">
        <v>1528</v>
      </c>
      <c r="D19" s="145" t="s">
        <v>1123</v>
      </c>
      <c r="E19" s="145" t="s">
        <v>1850</v>
      </c>
      <c r="F19" s="145" t="s">
        <v>1849</v>
      </c>
      <c r="G19" s="145" t="s">
        <v>1123</v>
      </c>
      <c r="H19" s="145"/>
      <c r="I19" s="145" t="s">
        <v>1779</v>
      </c>
      <c r="J19" s="145"/>
      <c r="K19" s="145" t="s">
        <v>1842</v>
      </c>
      <c r="L19" s="145"/>
      <c r="M19" s="145"/>
      <c r="N19" s="145"/>
      <c r="O19" s="145"/>
      <c r="P19" s="145"/>
      <c r="Q19" s="145"/>
      <c r="R19" s="145"/>
      <c r="S19" s="145"/>
      <c r="T19" s="145"/>
      <c r="U19" s="145"/>
      <c r="V19" s="145"/>
      <c r="W19" s="145"/>
    </row>
    <row r="20" spans="1:23" ht="115.2" x14ac:dyDescent="0.3">
      <c r="A20" s="2" t="s">
        <v>200</v>
      </c>
      <c r="B20" s="124" t="s">
        <v>461</v>
      </c>
      <c r="C20" s="335" t="s">
        <v>1529</v>
      </c>
      <c r="D20" s="145" t="s">
        <v>1779</v>
      </c>
      <c r="E20" s="145" t="s">
        <v>1842</v>
      </c>
      <c r="F20" s="145" t="s">
        <v>1779</v>
      </c>
      <c r="G20" s="145" t="s">
        <v>1123</v>
      </c>
      <c r="H20" s="145"/>
      <c r="I20" s="145" t="s">
        <v>1779</v>
      </c>
      <c r="J20" s="145" t="s">
        <v>1779</v>
      </c>
      <c r="K20" s="145" t="s">
        <v>1850</v>
      </c>
      <c r="L20" s="145" t="s">
        <v>1868</v>
      </c>
      <c r="M20" s="145"/>
      <c r="N20" s="145"/>
      <c r="O20" s="145"/>
      <c r="P20" s="145"/>
      <c r="Q20" s="145"/>
      <c r="R20" s="145"/>
      <c r="S20" s="145"/>
      <c r="T20" s="145"/>
      <c r="U20" s="145"/>
      <c r="V20" s="145"/>
      <c r="W20" s="145"/>
    </row>
    <row r="21" spans="1:23" ht="115.2" x14ac:dyDescent="0.3">
      <c r="A21" s="2" t="s">
        <v>201</v>
      </c>
      <c r="B21" s="124" t="s">
        <v>462</v>
      </c>
      <c r="C21" s="335" t="s">
        <v>1532</v>
      </c>
      <c r="D21" s="145" t="s">
        <v>1780</v>
      </c>
      <c r="E21" s="145" t="s">
        <v>1843</v>
      </c>
      <c r="F21" s="145" t="s">
        <v>1842</v>
      </c>
      <c r="G21" s="145" t="s">
        <v>1123</v>
      </c>
      <c r="H21" s="145" t="s">
        <v>1779</v>
      </c>
      <c r="I21" s="145" t="s">
        <v>1779</v>
      </c>
      <c r="J21" s="145" t="s">
        <v>1779</v>
      </c>
      <c r="K21" s="145" t="s">
        <v>1842</v>
      </c>
      <c r="L21" s="145" t="s">
        <v>1842</v>
      </c>
      <c r="M21" s="145"/>
      <c r="N21" s="145"/>
      <c r="O21" s="145"/>
      <c r="P21" s="145"/>
      <c r="Q21" s="145"/>
      <c r="R21" s="145"/>
      <c r="S21" s="145"/>
      <c r="T21" s="145"/>
      <c r="U21" s="145"/>
      <c r="V21" s="145"/>
      <c r="W21" s="145"/>
    </row>
    <row r="22" spans="1:23" ht="115.2" x14ac:dyDescent="0.3">
      <c r="A22" s="2" t="s">
        <v>202</v>
      </c>
      <c r="B22" s="124" t="s">
        <v>234</v>
      </c>
      <c r="C22" s="335" t="s">
        <v>1533</v>
      </c>
      <c r="D22" s="145" t="s">
        <v>1842</v>
      </c>
      <c r="E22" s="145" t="s">
        <v>1844</v>
      </c>
      <c r="F22" s="145" t="s">
        <v>1851</v>
      </c>
      <c r="G22" s="145" t="s">
        <v>1779</v>
      </c>
      <c r="H22" s="145" t="s">
        <v>1779</v>
      </c>
      <c r="I22" s="145" t="s">
        <v>1859</v>
      </c>
      <c r="J22" s="145" t="s">
        <v>1866</v>
      </c>
      <c r="K22" s="145" t="s">
        <v>1867</v>
      </c>
      <c r="L22" s="145" t="s">
        <v>1867</v>
      </c>
      <c r="M22" s="145"/>
      <c r="N22" s="145"/>
      <c r="O22" s="145"/>
      <c r="P22" s="145"/>
      <c r="Q22" s="145"/>
      <c r="R22" s="145"/>
      <c r="S22" s="145"/>
      <c r="T22" s="145"/>
      <c r="U22" s="145"/>
      <c r="V22" s="145"/>
      <c r="W22" s="145"/>
    </row>
    <row r="23" spans="1:23" ht="28.8" x14ac:dyDescent="0.3">
      <c r="A23" s="2" t="s">
        <v>203</v>
      </c>
      <c r="B23" s="126" t="s">
        <v>1691</v>
      </c>
      <c r="C23" s="335" t="s">
        <v>1534</v>
      </c>
      <c r="D23" s="127"/>
      <c r="E23" s="127"/>
      <c r="F23" s="127"/>
      <c r="G23" s="127"/>
      <c r="H23" s="127"/>
      <c r="I23" s="127"/>
      <c r="J23" s="127"/>
      <c r="K23" s="127"/>
      <c r="L23" s="127"/>
      <c r="M23" s="127"/>
      <c r="N23" s="127"/>
      <c r="O23" s="127"/>
      <c r="P23" s="127"/>
      <c r="Q23" s="127"/>
      <c r="R23" s="127"/>
      <c r="S23" s="127"/>
      <c r="T23" s="127"/>
      <c r="U23" s="127"/>
      <c r="V23" s="127"/>
      <c r="W23" s="127"/>
    </row>
    <row r="24" spans="1:23" ht="72" x14ac:dyDescent="0.3">
      <c r="A24" s="2" t="s">
        <v>204</v>
      </c>
      <c r="B24" s="124" t="s">
        <v>237</v>
      </c>
      <c r="C24" s="361" t="s">
        <v>1607</v>
      </c>
      <c r="D24" s="145" t="s">
        <v>1835</v>
      </c>
      <c r="E24" s="145" t="s">
        <v>1845</v>
      </c>
      <c r="F24" s="145" t="s">
        <v>1852</v>
      </c>
      <c r="G24" s="145" t="s">
        <v>1761</v>
      </c>
      <c r="H24" s="145" t="s">
        <v>1854</v>
      </c>
      <c r="I24" s="145" t="s">
        <v>1860</v>
      </c>
      <c r="J24" s="145" t="s">
        <v>1862</v>
      </c>
      <c r="K24" s="145" t="s">
        <v>1863</v>
      </c>
      <c r="L24" s="145"/>
      <c r="M24" s="145"/>
      <c r="N24" s="145"/>
      <c r="O24" s="145"/>
      <c r="P24" s="145"/>
      <c r="Q24" s="145"/>
      <c r="R24" s="145"/>
      <c r="S24" s="145"/>
      <c r="T24" s="145"/>
      <c r="U24" s="145"/>
      <c r="V24" s="145"/>
      <c r="W24" s="145"/>
    </row>
    <row r="25" spans="1:23" ht="86.4" x14ac:dyDescent="0.3">
      <c r="A25" s="2" t="s">
        <v>205</v>
      </c>
      <c r="B25" s="125" t="s">
        <v>1606</v>
      </c>
      <c r="C25" s="361" t="s">
        <v>1605</v>
      </c>
      <c r="D25" s="145" t="s">
        <v>1836</v>
      </c>
      <c r="E25" s="145" t="s">
        <v>1763</v>
      </c>
      <c r="F25" s="145" t="s">
        <v>1763</v>
      </c>
      <c r="G25" s="145" t="s">
        <v>1827</v>
      </c>
      <c r="H25" s="145" t="s">
        <v>1764</v>
      </c>
      <c r="I25" s="145" t="s">
        <v>1764</v>
      </c>
      <c r="J25" s="145" t="s">
        <v>1764</v>
      </c>
      <c r="K25" s="145" t="s">
        <v>1826</v>
      </c>
      <c r="L25" s="145" t="s">
        <v>1825</v>
      </c>
      <c r="M25" s="145"/>
      <c r="N25" s="145"/>
      <c r="O25" s="145"/>
      <c r="P25" s="145"/>
      <c r="Q25" s="145"/>
      <c r="R25" s="145"/>
      <c r="S25" s="145"/>
      <c r="T25" s="145"/>
      <c r="U25" s="145"/>
      <c r="V25" s="145"/>
      <c r="W25" s="145"/>
    </row>
    <row r="26" spans="1:23" ht="129.6" x14ac:dyDescent="0.3">
      <c r="A26" s="2" t="s">
        <v>206</v>
      </c>
      <c r="B26" s="125" t="s">
        <v>1608</v>
      </c>
      <c r="C26" s="361" t="s">
        <v>1610</v>
      </c>
      <c r="D26" s="732" t="s">
        <v>1884</v>
      </c>
      <c r="E26" s="732" t="s">
        <v>1885</v>
      </c>
      <c r="F26" s="732" t="s">
        <v>1886</v>
      </c>
      <c r="G26" s="732" t="s">
        <v>1887</v>
      </c>
      <c r="H26" s="732" t="s">
        <v>1888</v>
      </c>
      <c r="I26" s="732" t="s">
        <v>1889</v>
      </c>
      <c r="J26" s="732" t="s">
        <v>1890</v>
      </c>
      <c r="K26" s="732" t="s">
        <v>1891</v>
      </c>
      <c r="L26" s="145" t="s">
        <v>1892</v>
      </c>
      <c r="M26" s="145" t="s">
        <v>1893</v>
      </c>
      <c r="N26" s="145"/>
      <c r="O26" s="145"/>
      <c r="P26" s="145"/>
      <c r="Q26" s="145"/>
      <c r="R26" s="145"/>
      <c r="S26" s="145"/>
      <c r="T26" s="145"/>
      <c r="U26" s="145"/>
      <c r="V26" s="145"/>
      <c r="W26" s="145"/>
    </row>
    <row r="27" spans="1:23" ht="144" x14ac:dyDescent="0.3">
      <c r="A27" s="2" t="s">
        <v>725</v>
      </c>
      <c r="B27" s="124" t="s">
        <v>635</v>
      </c>
      <c r="C27" s="312" t="s">
        <v>1645</v>
      </c>
      <c r="D27" s="145" t="s">
        <v>1837</v>
      </c>
      <c r="E27" s="145" t="s">
        <v>1837</v>
      </c>
      <c r="F27" s="145" t="s">
        <v>1838</v>
      </c>
      <c r="G27" s="145" t="s">
        <v>1837</v>
      </c>
      <c r="H27" s="145" t="s">
        <v>1837</v>
      </c>
      <c r="I27" s="145" t="s">
        <v>1837</v>
      </c>
      <c r="J27" s="145" t="s">
        <v>1837</v>
      </c>
      <c r="K27" s="145" t="s">
        <v>1837</v>
      </c>
      <c r="L27" s="145" t="s">
        <v>1837</v>
      </c>
      <c r="M27" s="145"/>
      <c r="N27" s="145"/>
      <c r="O27" s="145"/>
      <c r="P27" s="145"/>
      <c r="Q27" s="145"/>
      <c r="R27" s="145"/>
      <c r="S27" s="145"/>
      <c r="T27" s="145"/>
      <c r="U27" s="145"/>
      <c r="V27" s="145"/>
      <c r="W27" s="145"/>
    </row>
    <row r="28" spans="1:23" ht="360" x14ac:dyDescent="0.3">
      <c r="A28" s="2" t="s">
        <v>726</v>
      </c>
      <c r="B28" s="127" t="s">
        <v>1690</v>
      </c>
      <c r="C28" s="361" t="s">
        <v>1631</v>
      </c>
      <c r="D28" s="145" t="s">
        <v>1765</v>
      </c>
      <c r="E28" s="145" t="s">
        <v>1766</v>
      </c>
      <c r="F28" s="145" t="s">
        <v>1767</v>
      </c>
      <c r="G28" s="145" t="s">
        <v>1768</v>
      </c>
      <c r="H28" s="145" t="s">
        <v>1911</v>
      </c>
      <c r="I28" s="145" t="s">
        <v>1771</v>
      </c>
      <c r="J28" s="145" t="s">
        <v>1772</v>
      </c>
      <c r="K28" s="145" t="s">
        <v>1769</v>
      </c>
      <c r="L28" s="145" t="s">
        <v>1770</v>
      </c>
      <c r="M28" s="145"/>
      <c r="N28" s="145"/>
      <c r="O28" s="145"/>
      <c r="P28" s="145"/>
      <c r="Q28" s="145"/>
      <c r="R28" s="145"/>
      <c r="S28" s="145"/>
      <c r="T28" s="145"/>
      <c r="U28" s="145"/>
      <c r="V28" s="145"/>
      <c r="W28" s="145"/>
    </row>
    <row r="29" spans="1:23" x14ac:dyDescent="0.3">
      <c r="A29" s="2" t="s">
        <v>727</v>
      </c>
      <c r="B29" s="124" t="s">
        <v>502</v>
      </c>
      <c r="C29" s="335" t="s">
        <v>1322</v>
      </c>
      <c r="D29" s="141">
        <f>VLOOKUP(D$6,'15'!$B$8:$E$27,4,FALSE)</f>
        <v>5</v>
      </c>
      <c r="E29" s="141">
        <f>VLOOKUP(E$6,'15'!$B$8:$E$27,4,FALSE)</f>
        <v>2</v>
      </c>
      <c r="F29" s="141">
        <f>VLOOKUP(F$6,'15'!$B$8:$E$27,4,FALSE)</f>
        <v>5</v>
      </c>
      <c r="G29" s="141">
        <f>VLOOKUP(G$6,'15'!$B$8:$E$27,4,FALSE)</f>
        <v>3</v>
      </c>
      <c r="H29" s="141">
        <f>VLOOKUP(H$6,'15'!$B$8:$E$27,4,FALSE)</f>
        <v>2</v>
      </c>
      <c r="I29" s="141">
        <f>VLOOKUP(I$6,'15'!$B$8:$E$27,4,FALSE)</f>
        <v>1</v>
      </c>
      <c r="J29" s="141">
        <f>VLOOKUP(J$6,'15'!$B$8:$E$27,4,FALSE)</f>
        <v>2</v>
      </c>
      <c r="K29" s="141">
        <f>VLOOKUP(K$6,'15'!$B$8:$E$27,4,FALSE)</f>
        <v>2</v>
      </c>
      <c r="L29" s="141">
        <f>VLOOKUP(L$6,'15'!$B$8:$E$27,4,FALSE)</f>
        <v>1</v>
      </c>
      <c r="M29" s="141">
        <f>VLOOKUP(M$6,'15'!$B$8:$E$27,4,FALSE)</f>
        <v>0</v>
      </c>
      <c r="N29" s="141">
        <f>VLOOKUP(N$6,'15'!$B$8:$E$27,4,FALSE)</f>
        <v>0</v>
      </c>
      <c r="O29" s="141">
        <f>VLOOKUP(O$6,'15'!$B$8:$E$27,4,FALSE)</f>
        <v>0</v>
      </c>
      <c r="P29" s="141">
        <f>VLOOKUP(P$6,'15'!$B$8:$E$27,4,FALSE)</f>
        <v>0</v>
      </c>
      <c r="Q29" s="141">
        <f>VLOOKUP(Q$6,'15'!$B$8:$E$27,4,FALSE)</f>
        <v>0</v>
      </c>
      <c r="R29" s="141">
        <f>VLOOKUP(R$6,'15'!$B$8:$E$27,4,FALSE)</f>
        <v>0</v>
      </c>
      <c r="S29" s="141">
        <f>VLOOKUP(S$6,'15'!$B$8:$E$27,4,FALSE)</f>
        <v>0</v>
      </c>
      <c r="T29" s="141">
        <f>VLOOKUP(T$6,'15'!$B$8:$E$27,4,FALSE)</f>
        <v>0</v>
      </c>
      <c r="U29" s="141">
        <f>VLOOKUP(U$6,'15'!$B$8:$E$27,4,FALSE)</f>
        <v>0</v>
      </c>
      <c r="V29" s="141">
        <f>VLOOKUP(V$6,'15'!$B$8:$E$27,4,FALSE)</f>
        <v>0</v>
      </c>
      <c r="W29" s="141">
        <f>VLOOKUP(W$6,'15'!$B$8:$E$27,4,FALSE)</f>
        <v>0</v>
      </c>
    </row>
    <row r="30" spans="1:23" x14ac:dyDescent="0.3">
      <c r="A30" s="2" t="s">
        <v>728</v>
      </c>
      <c r="B30" s="128" t="s">
        <v>1106</v>
      </c>
      <c r="C30" s="335" t="s">
        <v>1534</v>
      </c>
      <c r="D30" s="127"/>
      <c r="E30" s="127"/>
      <c r="F30" s="127"/>
      <c r="G30" s="127"/>
      <c r="H30" s="127"/>
      <c r="I30" s="127"/>
      <c r="J30" s="127"/>
      <c r="K30" s="127"/>
      <c r="L30" s="127"/>
      <c r="M30" s="127"/>
      <c r="N30" s="127"/>
      <c r="O30" s="127"/>
      <c r="P30" s="127"/>
      <c r="Q30" s="127"/>
      <c r="R30" s="127"/>
      <c r="S30" s="127"/>
      <c r="T30" s="127"/>
      <c r="U30" s="127"/>
      <c r="V30" s="127"/>
      <c r="W30" s="127"/>
    </row>
    <row r="31" spans="1:23" ht="86.4" x14ac:dyDescent="0.3">
      <c r="A31" s="2" t="s">
        <v>729</v>
      </c>
      <c r="B31" s="124" t="s">
        <v>504</v>
      </c>
      <c r="C31" s="312" t="s">
        <v>1609</v>
      </c>
      <c r="D31" s="145">
        <v>24000</v>
      </c>
      <c r="E31" s="145">
        <v>11967</v>
      </c>
      <c r="F31" s="145">
        <v>10000</v>
      </c>
      <c r="G31" s="145">
        <v>10000</v>
      </c>
      <c r="H31" s="145">
        <v>70000</v>
      </c>
      <c r="I31" s="145">
        <v>100001</v>
      </c>
      <c r="J31" s="145">
        <v>70000</v>
      </c>
      <c r="K31" s="145">
        <v>100000</v>
      </c>
      <c r="L31" s="145">
        <v>100000</v>
      </c>
      <c r="M31" s="145">
        <v>5000</v>
      </c>
      <c r="N31" s="145"/>
      <c r="O31" s="145"/>
      <c r="P31" s="145"/>
      <c r="Q31" s="145"/>
      <c r="R31" s="145"/>
      <c r="S31" s="145"/>
      <c r="T31" s="145"/>
      <c r="U31" s="145"/>
      <c r="V31" s="145"/>
      <c r="W31" s="145"/>
    </row>
    <row r="32" spans="1:23" ht="201.6" x14ac:dyDescent="0.3">
      <c r="A32" s="2" t="s">
        <v>730</v>
      </c>
      <c r="B32" s="124" t="s">
        <v>505</v>
      </c>
      <c r="C32" s="361" t="s">
        <v>1646</v>
      </c>
      <c r="D32" s="145" t="s">
        <v>1760</v>
      </c>
      <c r="E32" s="145" t="s">
        <v>1760</v>
      </c>
      <c r="F32" s="145" t="s">
        <v>1760</v>
      </c>
      <c r="G32" s="145" t="s">
        <v>1759</v>
      </c>
      <c r="H32" s="145" t="s">
        <v>1758</v>
      </c>
      <c r="I32" s="145" t="s">
        <v>1758</v>
      </c>
      <c r="J32" s="145" t="s">
        <v>1758</v>
      </c>
      <c r="K32" s="145" t="s">
        <v>1757</v>
      </c>
      <c r="L32" s="145" t="s">
        <v>1757</v>
      </c>
      <c r="M32" s="145" t="s">
        <v>1756</v>
      </c>
      <c r="N32" s="145"/>
      <c r="O32" s="145"/>
      <c r="P32" s="145"/>
      <c r="Q32" s="145"/>
      <c r="R32" s="145"/>
      <c r="S32" s="145"/>
      <c r="T32" s="145"/>
      <c r="U32" s="145"/>
      <c r="V32" s="145"/>
      <c r="W32" s="145"/>
    </row>
    <row r="33" spans="1:23" ht="57.6" x14ac:dyDescent="0.3">
      <c r="A33" s="2" t="s">
        <v>731</v>
      </c>
      <c r="B33" s="124" t="s">
        <v>506</v>
      </c>
      <c r="C33" s="335" t="s">
        <v>1525</v>
      </c>
      <c r="D33" s="589">
        <v>192000</v>
      </c>
      <c r="E33" s="589">
        <v>23934</v>
      </c>
      <c r="F33" s="589">
        <v>80000</v>
      </c>
      <c r="G33" s="589">
        <v>80000</v>
      </c>
      <c r="H33" s="589">
        <v>140000</v>
      </c>
      <c r="I33" s="589">
        <v>100001</v>
      </c>
      <c r="J33" s="589">
        <v>280000</v>
      </c>
      <c r="K33" s="589">
        <v>200000</v>
      </c>
      <c r="L33" s="589">
        <v>100000</v>
      </c>
      <c r="M33" s="589">
        <v>10000</v>
      </c>
      <c r="N33" s="589"/>
      <c r="O33" s="589"/>
      <c r="P33" s="589"/>
      <c r="Q33" s="589"/>
      <c r="R33" s="589"/>
      <c r="S33" s="589"/>
      <c r="T33" s="589"/>
      <c r="U33" s="589"/>
      <c r="V33" s="589"/>
      <c r="W33" s="589"/>
    </row>
    <row r="34" spans="1:23" ht="43.2" x14ac:dyDescent="0.3">
      <c r="A34" s="2" t="s">
        <v>732</v>
      </c>
      <c r="B34" s="124" t="s">
        <v>156</v>
      </c>
      <c r="C34" s="335" t="s">
        <v>1324</v>
      </c>
      <c r="D34" s="590">
        <v>8</v>
      </c>
      <c r="E34" s="590">
        <v>2</v>
      </c>
      <c r="F34" s="590">
        <v>8</v>
      </c>
      <c r="G34" s="590">
        <v>8</v>
      </c>
      <c r="H34" s="590">
        <v>2</v>
      </c>
      <c r="I34" s="590">
        <v>1</v>
      </c>
      <c r="J34" s="590">
        <v>4</v>
      </c>
      <c r="K34" s="590">
        <v>2</v>
      </c>
      <c r="L34" s="590">
        <v>1</v>
      </c>
      <c r="M34" s="590">
        <v>1</v>
      </c>
      <c r="N34" s="590"/>
      <c r="O34" s="590"/>
      <c r="P34" s="590"/>
      <c r="Q34" s="590"/>
      <c r="R34" s="590"/>
      <c r="S34" s="590"/>
      <c r="T34" s="590"/>
      <c r="U34" s="590"/>
      <c r="V34" s="590"/>
      <c r="W34" s="590"/>
    </row>
    <row r="35" spans="1:23" ht="57.6" x14ac:dyDescent="0.3">
      <c r="A35" s="2" t="s">
        <v>733</v>
      </c>
      <c r="B35" s="124" t="s">
        <v>503</v>
      </c>
      <c r="C35" s="361" t="s">
        <v>1604</v>
      </c>
      <c r="D35" s="145" t="s">
        <v>1839</v>
      </c>
      <c r="E35" s="145" t="s">
        <v>1847</v>
      </c>
      <c r="F35" s="145" t="s">
        <v>1846</v>
      </c>
      <c r="G35" s="145" t="s">
        <v>1773</v>
      </c>
      <c r="H35" s="145" t="s">
        <v>1858</v>
      </c>
      <c r="I35" s="145" t="s">
        <v>1861</v>
      </c>
      <c r="J35" s="145" t="s">
        <v>1773</v>
      </c>
      <c r="K35" s="145" t="s">
        <v>1773</v>
      </c>
      <c r="L35" s="145" t="s">
        <v>1773</v>
      </c>
      <c r="M35" s="145"/>
      <c r="N35" s="145"/>
      <c r="O35" s="145"/>
      <c r="P35" s="145"/>
      <c r="Q35" s="145"/>
      <c r="R35" s="145"/>
      <c r="S35" s="145"/>
      <c r="T35" s="145"/>
      <c r="U35" s="145"/>
      <c r="V35" s="145"/>
      <c r="W35" s="145"/>
    </row>
    <row r="36" spans="1:23" ht="28.8" x14ac:dyDescent="0.3">
      <c r="A36" s="2" t="s">
        <v>734</v>
      </c>
      <c r="B36" s="128" t="s">
        <v>1107</v>
      </c>
      <c r="C36" s="335" t="s">
        <v>1534</v>
      </c>
      <c r="D36" s="127"/>
      <c r="E36" s="127"/>
      <c r="F36" s="127"/>
      <c r="G36" s="127"/>
      <c r="H36" s="127"/>
      <c r="I36" s="127"/>
      <c r="J36" s="127"/>
      <c r="K36" s="127"/>
      <c r="L36" s="127"/>
      <c r="M36" s="127"/>
      <c r="N36" s="127"/>
      <c r="O36" s="127"/>
      <c r="P36" s="127"/>
      <c r="Q36" s="127"/>
      <c r="R36" s="127"/>
      <c r="S36" s="127"/>
      <c r="T36" s="127"/>
      <c r="U36" s="127"/>
      <c r="V36" s="127"/>
      <c r="W36" s="127"/>
    </row>
    <row r="37" spans="1:23" x14ac:dyDescent="0.3">
      <c r="A37" s="2" t="s">
        <v>735</v>
      </c>
      <c r="B37" s="129" t="s">
        <v>157</v>
      </c>
      <c r="C37" s="335" t="s">
        <v>1534</v>
      </c>
      <c r="D37" s="127"/>
      <c r="E37" s="127"/>
      <c r="F37" s="127"/>
      <c r="G37" s="127"/>
      <c r="H37" s="127"/>
      <c r="I37" s="127"/>
      <c r="J37" s="127"/>
      <c r="K37" s="127"/>
      <c r="L37" s="127"/>
      <c r="M37" s="127"/>
      <c r="N37" s="127"/>
      <c r="O37" s="127"/>
      <c r="P37" s="127"/>
      <c r="Q37" s="127"/>
      <c r="R37" s="127"/>
      <c r="S37" s="127"/>
      <c r="T37" s="127"/>
      <c r="U37" s="127"/>
      <c r="V37" s="127"/>
      <c r="W37" s="127"/>
    </row>
    <row r="38" spans="1:23" ht="28.8" x14ac:dyDescent="0.3">
      <c r="A38" s="2" t="s">
        <v>736</v>
      </c>
      <c r="B38" s="124" t="s">
        <v>235</v>
      </c>
      <c r="C38" s="335" t="s">
        <v>1515</v>
      </c>
      <c r="D38" s="587" t="s">
        <v>77</v>
      </c>
      <c r="E38" s="587" t="s">
        <v>76</v>
      </c>
      <c r="F38" s="587" t="s">
        <v>77</v>
      </c>
      <c r="G38" s="587" t="s">
        <v>77</v>
      </c>
      <c r="H38" s="587" t="s">
        <v>76</v>
      </c>
      <c r="I38" s="587" t="s">
        <v>76</v>
      </c>
      <c r="J38" s="587" t="s">
        <v>76</v>
      </c>
      <c r="K38" s="587" t="s">
        <v>76</v>
      </c>
      <c r="L38" s="587" t="s">
        <v>76</v>
      </c>
      <c r="M38" s="587" t="s">
        <v>76</v>
      </c>
      <c r="N38" s="587" t="s">
        <v>76</v>
      </c>
      <c r="O38" s="587" t="s">
        <v>76</v>
      </c>
      <c r="P38" s="587" t="s">
        <v>76</v>
      </c>
      <c r="Q38" s="587" t="s">
        <v>76</v>
      </c>
      <c r="R38" s="587" t="s">
        <v>76</v>
      </c>
      <c r="S38" s="587" t="s">
        <v>76</v>
      </c>
      <c r="T38" s="587" t="s">
        <v>76</v>
      </c>
      <c r="U38" s="587" t="s">
        <v>76</v>
      </c>
      <c r="V38" s="587" t="s">
        <v>76</v>
      </c>
      <c r="W38" s="587" t="s">
        <v>76</v>
      </c>
    </row>
    <row r="39" spans="1:23" ht="129.6" x14ac:dyDescent="0.3">
      <c r="A39" s="2" t="s">
        <v>737</v>
      </c>
      <c r="B39" s="124" t="s">
        <v>158</v>
      </c>
      <c r="C39" s="361" t="s">
        <v>1531</v>
      </c>
      <c r="D39" s="145" t="s">
        <v>1782</v>
      </c>
      <c r="E39" s="145" t="s">
        <v>1783</v>
      </c>
      <c r="F39" s="145" t="s">
        <v>1775</v>
      </c>
      <c r="G39" s="145" t="s">
        <v>1775</v>
      </c>
      <c r="H39" s="145" t="s">
        <v>1774</v>
      </c>
      <c r="I39" s="145" t="s">
        <v>1774</v>
      </c>
      <c r="J39" s="145" t="s">
        <v>1774</v>
      </c>
      <c r="K39" s="145" t="s">
        <v>1774</v>
      </c>
      <c r="L39" s="145" t="s">
        <v>1774</v>
      </c>
      <c r="M39" s="145"/>
      <c r="N39" s="145"/>
      <c r="O39" s="145"/>
      <c r="P39" s="145"/>
      <c r="Q39" s="145"/>
      <c r="R39" s="145"/>
      <c r="S39" s="145"/>
      <c r="T39" s="145"/>
      <c r="U39" s="145"/>
      <c r="V39" s="145"/>
      <c r="W39" s="145"/>
    </row>
    <row r="40" spans="1:23" x14ac:dyDescent="0.3">
      <c r="A40" s="2" t="s">
        <v>738</v>
      </c>
      <c r="B40" s="129" t="s">
        <v>24</v>
      </c>
      <c r="C40" s="335" t="s">
        <v>1534</v>
      </c>
      <c r="D40" s="127"/>
      <c r="E40" s="127"/>
      <c r="F40" s="127"/>
      <c r="G40" s="127"/>
      <c r="H40" s="127"/>
      <c r="I40" s="127"/>
      <c r="J40" s="127"/>
      <c r="K40" s="127"/>
      <c r="L40" s="127"/>
      <c r="M40" s="127"/>
      <c r="N40" s="127"/>
      <c r="O40" s="127"/>
      <c r="P40" s="127"/>
      <c r="Q40" s="127"/>
      <c r="R40" s="127"/>
      <c r="S40" s="127"/>
      <c r="T40" s="127"/>
      <c r="U40" s="127"/>
      <c r="V40" s="127"/>
      <c r="W40" s="127"/>
    </row>
    <row r="41" spans="1:23" ht="115.2" x14ac:dyDescent="0.3">
      <c r="A41" s="2" t="s">
        <v>739</v>
      </c>
      <c r="B41" s="124" t="s">
        <v>238</v>
      </c>
      <c r="C41" s="335" t="s">
        <v>1514</v>
      </c>
      <c r="D41" s="587" t="s">
        <v>233</v>
      </c>
      <c r="E41" s="587" t="s">
        <v>232</v>
      </c>
      <c r="F41" s="587" t="s">
        <v>233</v>
      </c>
      <c r="G41" s="587" t="s">
        <v>76</v>
      </c>
      <c r="H41" s="587" t="s">
        <v>233</v>
      </c>
      <c r="I41" s="587" t="s">
        <v>232</v>
      </c>
      <c r="J41" s="587" t="s">
        <v>232</v>
      </c>
      <c r="K41" s="587" t="s">
        <v>232</v>
      </c>
      <c r="L41" s="587" t="s">
        <v>76</v>
      </c>
      <c r="M41" s="587" t="s">
        <v>232</v>
      </c>
      <c r="N41" s="587" t="s">
        <v>76</v>
      </c>
      <c r="O41" s="587" t="s">
        <v>76</v>
      </c>
      <c r="P41" s="587" t="s">
        <v>76</v>
      </c>
      <c r="Q41" s="587" t="s">
        <v>76</v>
      </c>
      <c r="R41" s="587" t="s">
        <v>76</v>
      </c>
      <c r="S41" s="587" t="s">
        <v>76</v>
      </c>
      <c r="T41" s="587" t="s">
        <v>76</v>
      </c>
      <c r="U41" s="587" t="s">
        <v>76</v>
      </c>
      <c r="V41" s="587" t="s">
        <v>76</v>
      </c>
      <c r="W41" s="587" t="s">
        <v>76</v>
      </c>
    </row>
    <row r="42" spans="1:23" ht="43.2" x14ac:dyDescent="0.3">
      <c r="A42" s="2" t="s">
        <v>740</v>
      </c>
      <c r="B42" s="124" t="s">
        <v>158</v>
      </c>
      <c r="C42" s="361" t="s">
        <v>1530</v>
      </c>
      <c r="D42" s="145" t="s">
        <v>1840</v>
      </c>
      <c r="E42" s="145" t="s">
        <v>1828</v>
      </c>
      <c r="F42" s="145" t="s">
        <v>1829</v>
      </c>
      <c r="G42" s="145"/>
      <c r="H42" s="145" t="s">
        <v>1828</v>
      </c>
      <c r="I42" s="145" t="s">
        <v>1828</v>
      </c>
      <c r="J42" s="145" t="s">
        <v>1828</v>
      </c>
      <c r="K42" s="145" t="s">
        <v>1828</v>
      </c>
      <c r="L42" s="145"/>
      <c r="M42" s="145"/>
      <c r="N42" s="145"/>
      <c r="O42" s="145"/>
      <c r="P42" s="145"/>
      <c r="Q42" s="145"/>
      <c r="R42" s="145"/>
      <c r="S42" s="145"/>
      <c r="T42" s="145"/>
      <c r="U42" s="145"/>
      <c r="V42" s="145"/>
      <c r="W42" s="145"/>
    </row>
    <row r="43" spans="1:23" x14ac:dyDescent="0.3">
      <c r="A43" s="2" t="s">
        <v>741</v>
      </c>
      <c r="B43" s="129" t="s">
        <v>159</v>
      </c>
      <c r="C43" s="335" t="s">
        <v>1534</v>
      </c>
      <c r="D43" s="127"/>
      <c r="E43" s="127"/>
      <c r="F43" s="127"/>
      <c r="G43" s="127"/>
      <c r="H43" s="127"/>
      <c r="I43" s="127"/>
      <c r="J43" s="127"/>
      <c r="K43" s="127"/>
      <c r="L43" s="127"/>
      <c r="M43" s="127"/>
      <c r="N43" s="127"/>
      <c r="O43" s="127"/>
      <c r="P43" s="127"/>
      <c r="Q43" s="127"/>
      <c r="R43" s="127"/>
      <c r="S43" s="127"/>
      <c r="T43" s="127"/>
      <c r="U43" s="127"/>
      <c r="V43" s="127"/>
      <c r="W43" s="127"/>
    </row>
    <row r="44" spans="1:23" ht="115.2" x14ac:dyDescent="0.3">
      <c r="A44" s="2" t="s">
        <v>742</v>
      </c>
      <c r="B44" s="124" t="s">
        <v>239</v>
      </c>
      <c r="C44" s="335" t="str">
        <f>C41</f>
        <v>Pasirinkite iš sąrašo. Galimi 3 variantai: 1) "Taip, privalomai" (kai reikalavimas bus taikomas visiems priemonės projektams, pavyzdžiui, kaip tinkamumo sąlyga); 2) "Taip, pasirinktinai" (kai pareiškėjai turės galimybę pasirinkti, ar atsižvelgti į reikalavimą, arba reikalavimas bus taikomas tik daliai kvietimų ar vietos projektų, pavyzdžiui, suteikiant papildomus atrankos balus); 3) "Ne" (kai reikalavimas neaktualus arba netaikomas).</v>
      </c>
      <c r="D44" s="587" t="s">
        <v>232</v>
      </c>
      <c r="E44" s="587" t="s">
        <v>232</v>
      </c>
      <c r="F44" s="587" t="s">
        <v>232</v>
      </c>
      <c r="G44" s="587" t="s">
        <v>232</v>
      </c>
      <c r="H44" s="587" t="s">
        <v>232</v>
      </c>
      <c r="I44" s="587" t="s">
        <v>232</v>
      </c>
      <c r="J44" s="587" t="s">
        <v>232</v>
      </c>
      <c r="K44" s="587" t="s">
        <v>232</v>
      </c>
      <c r="L44" s="587" t="s">
        <v>232</v>
      </c>
      <c r="M44" s="587" t="s">
        <v>76</v>
      </c>
      <c r="N44" s="587" t="s">
        <v>76</v>
      </c>
      <c r="O44" s="587" t="s">
        <v>76</v>
      </c>
      <c r="P44" s="587" t="s">
        <v>76</v>
      </c>
      <c r="Q44" s="587" t="s">
        <v>76</v>
      </c>
      <c r="R44" s="587" t="s">
        <v>76</v>
      </c>
      <c r="S44" s="587" t="s">
        <v>76</v>
      </c>
      <c r="T44" s="587" t="s">
        <v>76</v>
      </c>
      <c r="U44" s="587" t="s">
        <v>76</v>
      </c>
      <c r="V44" s="587" t="s">
        <v>76</v>
      </c>
      <c r="W44" s="587" t="s">
        <v>76</v>
      </c>
    </row>
    <row r="45" spans="1:23" ht="129.6" x14ac:dyDescent="0.3">
      <c r="A45" s="2" t="s">
        <v>743</v>
      </c>
      <c r="B45" s="124" t="s">
        <v>158</v>
      </c>
      <c r="C45" s="361" t="s">
        <v>1602</v>
      </c>
      <c r="D45" s="145" t="s">
        <v>1828</v>
      </c>
      <c r="E45" s="145" t="s">
        <v>1828</v>
      </c>
      <c r="F45" s="145" t="s">
        <v>1828</v>
      </c>
      <c r="G45" s="145" t="s">
        <v>1828</v>
      </c>
      <c r="H45" s="145" t="s">
        <v>1828</v>
      </c>
      <c r="I45" s="145" t="s">
        <v>1828</v>
      </c>
      <c r="J45" s="145" t="s">
        <v>1828</v>
      </c>
      <c r="K45" s="145" t="s">
        <v>1828</v>
      </c>
      <c r="L45" s="145" t="s">
        <v>1869</v>
      </c>
      <c r="M45" s="145"/>
      <c r="N45" s="145"/>
      <c r="O45" s="145"/>
      <c r="P45" s="145"/>
      <c r="Q45" s="145"/>
      <c r="R45" s="145"/>
      <c r="S45" s="145"/>
      <c r="T45" s="145"/>
      <c r="U45" s="145"/>
      <c r="V45" s="145"/>
      <c r="W45" s="145"/>
    </row>
    <row r="46" spans="1:23" ht="57.6" x14ac:dyDescent="0.3">
      <c r="A46" s="2" t="s">
        <v>744</v>
      </c>
      <c r="B46" s="124" t="s">
        <v>507</v>
      </c>
      <c r="C46" s="335" t="s">
        <v>1603</v>
      </c>
      <c r="D46" s="590">
        <v>8</v>
      </c>
      <c r="E46" s="590">
        <v>2</v>
      </c>
      <c r="F46" s="590">
        <v>8</v>
      </c>
      <c r="G46" s="590">
        <v>4</v>
      </c>
      <c r="H46" s="590"/>
      <c r="I46" s="590"/>
      <c r="J46" s="590">
        <v>4</v>
      </c>
      <c r="K46" s="590">
        <v>2</v>
      </c>
      <c r="L46" s="590"/>
      <c r="M46" s="590"/>
      <c r="N46" s="590"/>
      <c r="O46" s="590"/>
      <c r="P46" s="590"/>
      <c r="Q46" s="590"/>
      <c r="R46" s="590"/>
      <c r="S46" s="590"/>
      <c r="T46" s="590"/>
      <c r="U46" s="590"/>
      <c r="V46" s="590"/>
      <c r="W46" s="590"/>
    </row>
    <row r="47" spans="1:23" x14ac:dyDescent="0.3">
      <c r="A47" s="2" t="s">
        <v>745</v>
      </c>
      <c r="B47" s="129" t="s">
        <v>1692</v>
      </c>
      <c r="C47" s="335" t="s">
        <v>1534</v>
      </c>
      <c r="D47" s="127"/>
      <c r="E47" s="127"/>
      <c r="F47" s="127"/>
      <c r="G47" s="127"/>
      <c r="H47" s="127"/>
      <c r="I47" s="127"/>
      <c r="J47" s="127"/>
      <c r="K47" s="127"/>
      <c r="L47" s="127"/>
      <c r="M47" s="127"/>
      <c r="N47" s="127"/>
      <c r="O47" s="127"/>
      <c r="P47" s="127"/>
      <c r="Q47" s="127"/>
      <c r="R47" s="127"/>
      <c r="S47" s="127"/>
      <c r="T47" s="127"/>
      <c r="U47" s="127"/>
      <c r="V47" s="127"/>
      <c r="W47" s="127"/>
    </row>
    <row r="48" spans="1:23" ht="86.4" x14ac:dyDescent="0.3">
      <c r="A48" s="2" t="s">
        <v>746</v>
      </c>
      <c r="B48" s="124" t="s">
        <v>1693</v>
      </c>
      <c r="C48" s="335" t="s">
        <v>1694</v>
      </c>
      <c r="D48" s="587" t="s">
        <v>77</v>
      </c>
      <c r="E48" s="587" t="s">
        <v>77</v>
      </c>
      <c r="F48" s="587" t="s">
        <v>77</v>
      </c>
      <c r="G48" s="587" t="s">
        <v>77</v>
      </c>
      <c r="H48" s="587" t="s">
        <v>77</v>
      </c>
      <c r="I48" s="587" t="s">
        <v>77</v>
      </c>
      <c r="J48" s="587" t="s">
        <v>77</v>
      </c>
      <c r="K48" s="587" t="s">
        <v>77</v>
      </c>
      <c r="L48" s="587" t="s">
        <v>77</v>
      </c>
      <c r="M48" s="587" t="s">
        <v>76</v>
      </c>
      <c r="N48" s="587" t="s">
        <v>76</v>
      </c>
      <c r="O48" s="587" t="s">
        <v>76</v>
      </c>
      <c r="P48" s="587" t="s">
        <v>76</v>
      </c>
      <c r="Q48" s="587" t="s">
        <v>76</v>
      </c>
      <c r="R48" s="587" t="s">
        <v>76</v>
      </c>
      <c r="S48" s="587" t="s">
        <v>76</v>
      </c>
      <c r="T48" s="587" t="s">
        <v>76</v>
      </c>
      <c r="U48" s="587" t="s">
        <v>76</v>
      </c>
      <c r="V48" s="587" t="s">
        <v>76</v>
      </c>
      <c r="W48" s="587" t="s">
        <v>76</v>
      </c>
    </row>
    <row r="49" spans="1:23" ht="72" x14ac:dyDescent="0.3">
      <c r="A49" s="2" t="s">
        <v>747</v>
      </c>
      <c r="B49" s="124" t="s">
        <v>1535</v>
      </c>
      <c r="C49" s="312" t="s">
        <v>1628</v>
      </c>
      <c r="D49" s="145" t="s">
        <v>1781</v>
      </c>
      <c r="E49" s="145" t="s">
        <v>1781</v>
      </c>
      <c r="F49" s="145" t="s">
        <v>1781</v>
      </c>
      <c r="G49" s="145" t="s">
        <v>1781</v>
      </c>
      <c r="H49" s="145" t="s">
        <v>1781</v>
      </c>
      <c r="I49" s="145" t="s">
        <v>1781</v>
      </c>
      <c r="J49" s="145" t="s">
        <v>1781</v>
      </c>
      <c r="K49" s="145" t="s">
        <v>1781</v>
      </c>
      <c r="L49" s="145" t="s">
        <v>1781</v>
      </c>
      <c r="M49" s="145"/>
      <c r="N49" s="145"/>
      <c r="O49" s="145"/>
      <c r="P49" s="145"/>
      <c r="Q49" s="145"/>
      <c r="R49" s="145"/>
      <c r="S49" s="145"/>
      <c r="T49" s="145"/>
      <c r="U49" s="145"/>
      <c r="V49" s="145"/>
      <c r="W49" s="145"/>
    </row>
    <row r="50" spans="1:23" x14ac:dyDescent="0.3">
      <c r="A50" s="2" t="s">
        <v>748</v>
      </c>
      <c r="B50" s="129" t="s">
        <v>23</v>
      </c>
      <c r="C50" s="335" t="s">
        <v>1534</v>
      </c>
      <c r="D50" s="127"/>
      <c r="E50" s="127"/>
      <c r="F50" s="127"/>
      <c r="G50" s="127"/>
      <c r="H50" s="127"/>
      <c r="I50" s="127"/>
      <c r="J50" s="127"/>
      <c r="K50" s="127"/>
      <c r="L50" s="127"/>
      <c r="M50" s="127"/>
      <c r="N50" s="127"/>
      <c r="O50" s="127"/>
      <c r="P50" s="127"/>
      <c r="Q50" s="127"/>
      <c r="R50" s="127"/>
      <c r="S50" s="127"/>
      <c r="T50" s="127"/>
      <c r="U50" s="127"/>
      <c r="V50" s="127"/>
      <c r="W50" s="127"/>
    </row>
    <row r="51" spans="1:23" ht="86.4" x14ac:dyDescent="0.3">
      <c r="A51" s="2" t="s">
        <v>749</v>
      </c>
      <c r="B51" s="124" t="s">
        <v>240</v>
      </c>
      <c r="C51" s="335" t="str">
        <f>C48</f>
        <v>Pasirinkite taip arba ne. Pasirinkus "Taip" ir planuojant kurti naujas darbo vietas (priemonei taikant rodiklį R.37, kuris pasirenkamas šio aprašymo 10.50 punkte), gali būti aktualu užpildyti 13 lapą. Atkreipiame dėmesį, kad lyčių lygybės ir nediskriminavimo principas turi būti suprantamas taip, kaip jis apibrėžtas Strateginio valdymo įstatymo 4 straipsnyje.</v>
      </c>
      <c r="D51" s="587" t="s">
        <v>76</v>
      </c>
      <c r="E51" s="587" t="s">
        <v>76</v>
      </c>
      <c r="F51" s="587" t="s">
        <v>76</v>
      </c>
      <c r="G51" s="587" t="s">
        <v>77</v>
      </c>
      <c r="H51" s="587" t="s">
        <v>77</v>
      </c>
      <c r="I51" s="587" t="s">
        <v>77</v>
      </c>
      <c r="J51" s="587" t="s">
        <v>77</v>
      </c>
      <c r="K51" s="587" t="s">
        <v>77</v>
      </c>
      <c r="L51" s="587" t="s">
        <v>77</v>
      </c>
      <c r="M51" s="587" t="s">
        <v>76</v>
      </c>
      <c r="N51" s="587" t="s">
        <v>76</v>
      </c>
      <c r="O51" s="587" t="s">
        <v>76</v>
      </c>
      <c r="P51" s="587" t="s">
        <v>76</v>
      </c>
      <c r="Q51" s="587" t="s">
        <v>76</v>
      </c>
      <c r="R51" s="587" t="s">
        <v>76</v>
      </c>
      <c r="S51" s="587" t="s">
        <v>76</v>
      </c>
      <c r="T51" s="587" t="s">
        <v>76</v>
      </c>
      <c r="U51" s="587" t="s">
        <v>76</v>
      </c>
      <c r="V51" s="587" t="s">
        <v>76</v>
      </c>
      <c r="W51" s="587" t="s">
        <v>76</v>
      </c>
    </row>
    <row r="52" spans="1:23" ht="72" x14ac:dyDescent="0.3">
      <c r="A52" s="2" t="s">
        <v>750</v>
      </c>
      <c r="B52" s="124" t="s">
        <v>1535</v>
      </c>
      <c r="C52" s="361" t="s">
        <v>1629</v>
      </c>
      <c r="D52" s="145" t="s">
        <v>1784</v>
      </c>
      <c r="E52" s="145" t="s">
        <v>1784</v>
      </c>
      <c r="F52" s="145" t="s">
        <v>1784</v>
      </c>
      <c r="G52" s="145" t="s">
        <v>1784</v>
      </c>
      <c r="H52" s="145" t="s">
        <v>1784</v>
      </c>
      <c r="I52" s="145" t="s">
        <v>1784</v>
      </c>
      <c r="J52" s="145" t="s">
        <v>1784</v>
      </c>
      <c r="K52" s="145" t="s">
        <v>1784</v>
      </c>
      <c r="L52" s="145" t="s">
        <v>1784</v>
      </c>
      <c r="M52" s="145"/>
      <c r="N52" s="145"/>
      <c r="O52" s="145"/>
      <c r="P52" s="145"/>
      <c r="Q52" s="145"/>
      <c r="R52" s="145"/>
      <c r="S52" s="145"/>
      <c r="T52" s="145"/>
      <c r="U52" s="145"/>
      <c r="V52" s="145"/>
      <c r="W52" s="145"/>
    </row>
    <row r="53" spans="1:23" x14ac:dyDescent="0.3">
      <c r="A53" s="2" t="s">
        <v>751</v>
      </c>
      <c r="B53" s="126" t="s">
        <v>1108</v>
      </c>
      <c r="C53" s="335" t="s">
        <v>1534</v>
      </c>
      <c r="D53" s="127"/>
      <c r="E53" s="127"/>
      <c r="F53" s="127"/>
      <c r="G53" s="127"/>
      <c r="H53" s="127"/>
      <c r="I53" s="127"/>
      <c r="J53" s="127"/>
      <c r="K53" s="127"/>
      <c r="L53" s="127"/>
      <c r="M53" s="127"/>
      <c r="N53" s="127"/>
      <c r="O53" s="127"/>
      <c r="P53" s="127"/>
      <c r="Q53" s="127"/>
      <c r="R53" s="127"/>
      <c r="S53" s="127"/>
      <c r="T53" s="127"/>
      <c r="U53" s="127"/>
      <c r="V53" s="127"/>
      <c r="W53" s="127"/>
    </row>
    <row r="54" spans="1:23" x14ac:dyDescent="0.3">
      <c r="A54" s="2" t="s">
        <v>752</v>
      </c>
      <c r="B54" s="129" t="s">
        <v>231</v>
      </c>
      <c r="C54" s="335" t="s">
        <v>1534</v>
      </c>
      <c r="D54" s="127"/>
      <c r="E54" s="127"/>
      <c r="F54" s="127"/>
      <c r="G54" s="127"/>
      <c r="H54" s="127"/>
      <c r="I54" s="127"/>
      <c r="J54" s="127"/>
      <c r="K54" s="127"/>
      <c r="L54" s="127"/>
      <c r="M54" s="127"/>
      <c r="N54" s="127"/>
      <c r="O54" s="127"/>
      <c r="P54" s="127"/>
      <c r="Q54" s="127"/>
      <c r="R54" s="127"/>
      <c r="S54" s="127"/>
      <c r="T54" s="127"/>
      <c r="U54" s="127"/>
      <c r="V54" s="127"/>
      <c r="W54" s="127"/>
    </row>
    <row r="55" spans="1:23" ht="43.2" x14ac:dyDescent="0.3">
      <c r="A55" s="2" t="s">
        <v>753</v>
      </c>
      <c r="B55" s="99" t="str">
        <f>'6'!B8</f>
        <v>R.3</v>
      </c>
      <c r="C55" s="335" t="s">
        <v>1323</v>
      </c>
      <c r="D55" s="591" t="s">
        <v>76</v>
      </c>
      <c r="E55" s="591" t="s">
        <v>76</v>
      </c>
      <c r="F55" s="593" t="s">
        <v>76</v>
      </c>
      <c r="G55" s="593" t="s">
        <v>77</v>
      </c>
      <c r="H55" s="593" t="s">
        <v>77</v>
      </c>
      <c r="I55" s="593" t="s">
        <v>76</v>
      </c>
      <c r="J55" s="593" t="s">
        <v>76</v>
      </c>
      <c r="K55" s="593" t="s">
        <v>76</v>
      </c>
      <c r="L55" s="593" t="s">
        <v>76</v>
      </c>
      <c r="M55" s="593" t="s">
        <v>76</v>
      </c>
      <c r="N55" s="593" t="s">
        <v>76</v>
      </c>
      <c r="O55" s="593" t="s">
        <v>76</v>
      </c>
      <c r="P55" s="593" t="s">
        <v>76</v>
      </c>
      <c r="Q55" s="593" t="s">
        <v>76</v>
      </c>
      <c r="R55" s="593" t="s">
        <v>76</v>
      </c>
      <c r="S55" s="593" t="s">
        <v>76</v>
      </c>
      <c r="T55" s="593" t="s">
        <v>76</v>
      </c>
      <c r="U55" s="593" t="s">
        <v>76</v>
      </c>
      <c r="V55" s="593" t="s">
        <v>76</v>
      </c>
      <c r="W55" s="593" t="s">
        <v>76</v>
      </c>
    </row>
    <row r="56" spans="1:23" ht="43.2" x14ac:dyDescent="0.3">
      <c r="A56" s="2" t="s">
        <v>754</v>
      </c>
      <c r="B56" s="99" t="str">
        <f>'6'!B9</f>
        <v>R.37</v>
      </c>
      <c r="C56" s="335" t="s">
        <v>1323</v>
      </c>
      <c r="D56" s="591" t="s">
        <v>76</v>
      </c>
      <c r="E56" s="591" t="s">
        <v>76</v>
      </c>
      <c r="F56" s="593" t="s">
        <v>76</v>
      </c>
      <c r="G56" s="593" t="s">
        <v>76</v>
      </c>
      <c r="H56" s="593" t="s">
        <v>77</v>
      </c>
      <c r="I56" s="593" t="s">
        <v>77</v>
      </c>
      <c r="J56" s="593" t="s">
        <v>77</v>
      </c>
      <c r="K56" s="593" t="s">
        <v>76</v>
      </c>
      <c r="L56" s="593" t="s">
        <v>76</v>
      </c>
      <c r="M56" s="593" t="s">
        <v>76</v>
      </c>
      <c r="N56" s="593" t="s">
        <v>76</v>
      </c>
      <c r="O56" s="593" t="s">
        <v>76</v>
      </c>
      <c r="P56" s="593" t="s">
        <v>76</v>
      </c>
      <c r="Q56" s="593" t="s">
        <v>76</v>
      </c>
      <c r="R56" s="593" t="s">
        <v>76</v>
      </c>
      <c r="S56" s="593" t="s">
        <v>76</v>
      </c>
      <c r="T56" s="593" t="s">
        <v>76</v>
      </c>
      <c r="U56" s="593" t="s">
        <v>76</v>
      </c>
      <c r="V56" s="593" t="s">
        <v>76</v>
      </c>
      <c r="W56" s="593" t="s">
        <v>76</v>
      </c>
    </row>
    <row r="57" spans="1:23" ht="43.2" x14ac:dyDescent="0.3">
      <c r="A57" s="2" t="s">
        <v>755</v>
      </c>
      <c r="B57" s="99" t="str">
        <f>'6'!B10</f>
        <v>R.39</v>
      </c>
      <c r="C57" s="335" t="s">
        <v>1323</v>
      </c>
      <c r="D57" s="591" t="s">
        <v>76</v>
      </c>
      <c r="E57" s="591" t="s">
        <v>76</v>
      </c>
      <c r="F57" s="593" t="s">
        <v>76</v>
      </c>
      <c r="G57" s="593" t="s">
        <v>76</v>
      </c>
      <c r="H57" s="593" t="s">
        <v>77</v>
      </c>
      <c r="I57" s="593" t="s">
        <v>76</v>
      </c>
      <c r="J57" s="593" t="s">
        <v>76</v>
      </c>
      <c r="K57" s="593" t="s">
        <v>76</v>
      </c>
      <c r="L57" s="593" t="s">
        <v>76</v>
      </c>
      <c r="M57" s="593" t="s">
        <v>76</v>
      </c>
      <c r="N57" s="593" t="s">
        <v>76</v>
      </c>
      <c r="O57" s="593" t="s">
        <v>76</v>
      </c>
      <c r="P57" s="593" t="s">
        <v>76</v>
      </c>
      <c r="Q57" s="593" t="s">
        <v>76</v>
      </c>
      <c r="R57" s="593" t="s">
        <v>76</v>
      </c>
      <c r="S57" s="593" t="s">
        <v>76</v>
      </c>
      <c r="T57" s="593" t="s">
        <v>76</v>
      </c>
      <c r="U57" s="593" t="s">
        <v>76</v>
      </c>
      <c r="V57" s="593" t="s">
        <v>76</v>
      </c>
      <c r="W57" s="593" t="s">
        <v>76</v>
      </c>
    </row>
    <row r="58" spans="1:23" ht="43.2" x14ac:dyDescent="0.3">
      <c r="A58" s="2" t="s">
        <v>756</v>
      </c>
      <c r="B58" s="99" t="str">
        <f>'6'!B11</f>
        <v>R.41</v>
      </c>
      <c r="C58" s="335" t="s">
        <v>1323</v>
      </c>
      <c r="D58" s="591" t="s">
        <v>77</v>
      </c>
      <c r="E58" s="591" t="s">
        <v>77</v>
      </c>
      <c r="F58" s="593" t="s">
        <v>77</v>
      </c>
      <c r="G58" s="593" t="s">
        <v>77</v>
      </c>
      <c r="H58" s="593" t="s">
        <v>76</v>
      </c>
      <c r="I58" s="593" t="s">
        <v>76</v>
      </c>
      <c r="J58" s="593" t="s">
        <v>76</v>
      </c>
      <c r="K58" s="593" t="s">
        <v>76</v>
      </c>
      <c r="L58" s="593" t="s">
        <v>76</v>
      </c>
      <c r="M58" s="593" t="s">
        <v>76</v>
      </c>
      <c r="N58" s="593" t="s">
        <v>76</v>
      </c>
      <c r="O58" s="593" t="s">
        <v>76</v>
      </c>
      <c r="P58" s="593" t="s">
        <v>76</v>
      </c>
      <c r="Q58" s="593" t="s">
        <v>76</v>
      </c>
      <c r="R58" s="593" t="s">
        <v>76</v>
      </c>
      <c r="S58" s="593" t="s">
        <v>76</v>
      </c>
      <c r="T58" s="593" t="s">
        <v>76</v>
      </c>
      <c r="U58" s="593" t="s">
        <v>76</v>
      </c>
      <c r="V58" s="593" t="s">
        <v>76</v>
      </c>
      <c r="W58" s="593" t="s">
        <v>76</v>
      </c>
    </row>
    <row r="59" spans="1:23" ht="43.2" x14ac:dyDescent="0.3">
      <c r="A59" s="2" t="s">
        <v>757</v>
      </c>
      <c r="B59" s="99" t="str">
        <f>'6'!B12</f>
        <v>R.42</v>
      </c>
      <c r="C59" s="335" t="s">
        <v>1323</v>
      </c>
      <c r="D59" s="591" t="s">
        <v>77</v>
      </c>
      <c r="E59" s="591" t="s">
        <v>76</v>
      </c>
      <c r="F59" s="593" t="s">
        <v>77</v>
      </c>
      <c r="G59" s="593" t="s">
        <v>76</v>
      </c>
      <c r="H59" s="593" t="s">
        <v>76</v>
      </c>
      <c r="I59" s="593" t="s">
        <v>76</v>
      </c>
      <c r="J59" s="593" t="s">
        <v>76</v>
      </c>
      <c r="K59" s="593" t="s">
        <v>77</v>
      </c>
      <c r="L59" s="593" t="s">
        <v>77</v>
      </c>
      <c r="M59" s="593" t="s">
        <v>76</v>
      </c>
      <c r="N59" s="593" t="s">
        <v>76</v>
      </c>
      <c r="O59" s="593" t="s">
        <v>76</v>
      </c>
      <c r="P59" s="593" t="s">
        <v>76</v>
      </c>
      <c r="Q59" s="593" t="s">
        <v>76</v>
      </c>
      <c r="R59" s="593" t="s">
        <v>76</v>
      </c>
      <c r="S59" s="593" t="s">
        <v>76</v>
      </c>
      <c r="T59" s="593" t="s">
        <v>76</v>
      </c>
      <c r="U59" s="593" t="s">
        <v>76</v>
      </c>
      <c r="V59" s="593" t="s">
        <v>76</v>
      </c>
      <c r="W59" s="593" t="s">
        <v>76</v>
      </c>
    </row>
    <row r="60" spans="1:23" x14ac:dyDescent="0.3">
      <c r="A60" s="2" t="s">
        <v>758</v>
      </c>
      <c r="B60" s="129" t="s">
        <v>1601</v>
      </c>
      <c r="C60" s="335" t="s">
        <v>1534</v>
      </c>
      <c r="D60" s="127"/>
      <c r="E60" s="127"/>
      <c r="F60" s="594"/>
      <c r="G60" s="594"/>
      <c r="H60" s="594"/>
      <c r="I60" s="594"/>
      <c r="J60" s="594"/>
      <c r="K60" s="594"/>
      <c r="L60" s="594"/>
      <c r="M60" s="594"/>
      <c r="N60" s="594"/>
      <c r="O60" s="594"/>
      <c r="P60" s="594"/>
      <c r="Q60" s="594"/>
      <c r="R60" s="594"/>
      <c r="S60" s="594"/>
      <c r="T60" s="594"/>
      <c r="U60" s="594"/>
      <c r="V60" s="594"/>
      <c r="W60" s="594"/>
    </row>
    <row r="61" spans="1:23" ht="43.2" x14ac:dyDescent="0.3">
      <c r="A61" s="2" t="s">
        <v>759</v>
      </c>
      <c r="B61" s="99" t="str">
        <f>'6'!B35</f>
        <v>TRAK-P.1</v>
      </c>
      <c r="C61" s="335" t="s">
        <v>1323</v>
      </c>
      <c r="D61" s="591" t="s">
        <v>77</v>
      </c>
      <c r="E61" s="591" t="s">
        <v>76</v>
      </c>
      <c r="F61" s="593" t="s">
        <v>76</v>
      </c>
      <c r="G61" s="593" t="s">
        <v>76</v>
      </c>
      <c r="H61" s="593" t="s">
        <v>76</v>
      </c>
      <c r="I61" s="593" t="s">
        <v>76</v>
      </c>
      <c r="J61" s="593" t="s">
        <v>76</v>
      </c>
      <c r="K61" s="593" t="s">
        <v>76</v>
      </c>
      <c r="L61" s="593" t="s">
        <v>76</v>
      </c>
      <c r="M61" s="593" t="s">
        <v>76</v>
      </c>
      <c r="N61" s="593" t="s">
        <v>76</v>
      </c>
      <c r="O61" s="593" t="s">
        <v>76</v>
      </c>
      <c r="P61" s="593" t="s">
        <v>76</v>
      </c>
      <c r="Q61" s="593" t="s">
        <v>76</v>
      </c>
      <c r="R61" s="593" t="s">
        <v>76</v>
      </c>
      <c r="S61" s="593" t="s">
        <v>76</v>
      </c>
      <c r="T61" s="593" t="s">
        <v>76</v>
      </c>
      <c r="U61" s="593" t="s">
        <v>76</v>
      </c>
      <c r="V61" s="593" t="s">
        <v>76</v>
      </c>
      <c r="W61" s="593" t="s">
        <v>76</v>
      </c>
    </row>
    <row r="62" spans="1:23" ht="43.2" x14ac:dyDescent="0.3">
      <c r="A62" s="2" t="s">
        <v>760</v>
      </c>
      <c r="B62" s="99" t="str">
        <f>'6'!B36</f>
        <v>TRAK-P.2</v>
      </c>
      <c r="C62" s="335" t="s">
        <v>1323</v>
      </c>
      <c r="D62" s="591" t="s">
        <v>76</v>
      </c>
      <c r="E62" s="591" t="s">
        <v>76</v>
      </c>
      <c r="F62" s="593" t="s">
        <v>76</v>
      </c>
      <c r="G62" s="593" t="s">
        <v>76</v>
      </c>
      <c r="H62" s="593" t="s">
        <v>76</v>
      </c>
      <c r="I62" s="593" t="s">
        <v>76</v>
      </c>
      <c r="J62" s="593" t="s">
        <v>76</v>
      </c>
      <c r="K62" s="593" t="s">
        <v>76</v>
      </c>
      <c r="L62" s="593" t="s">
        <v>76</v>
      </c>
      <c r="M62" s="593" t="s">
        <v>76</v>
      </c>
      <c r="N62" s="593" t="s">
        <v>76</v>
      </c>
      <c r="O62" s="593" t="s">
        <v>76</v>
      </c>
      <c r="P62" s="593" t="s">
        <v>76</v>
      </c>
      <c r="Q62" s="593" t="s">
        <v>76</v>
      </c>
      <c r="R62" s="593" t="s">
        <v>76</v>
      </c>
      <c r="S62" s="593" t="s">
        <v>76</v>
      </c>
      <c r="T62" s="593" t="s">
        <v>76</v>
      </c>
      <c r="U62" s="593" t="s">
        <v>76</v>
      </c>
      <c r="V62" s="593" t="s">
        <v>76</v>
      </c>
      <c r="W62" s="593" t="s">
        <v>76</v>
      </c>
    </row>
    <row r="63" spans="1:23" ht="43.2" x14ac:dyDescent="0.3">
      <c r="A63" s="2" t="s">
        <v>761</v>
      </c>
      <c r="B63" s="99" t="str">
        <f>'6'!B37</f>
        <v>TRAK-P.3</v>
      </c>
      <c r="C63" s="335" t="s">
        <v>1323</v>
      </c>
      <c r="D63" s="591" t="s">
        <v>76</v>
      </c>
      <c r="E63" s="591" t="s">
        <v>76</v>
      </c>
      <c r="F63" s="593" t="s">
        <v>76</v>
      </c>
      <c r="G63" s="593" t="s">
        <v>76</v>
      </c>
      <c r="H63" s="593" t="s">
        <v>76</v>
      </c>
      <c r="I63" s="593" t="s">
        <v>76</v>
      </c>
      <c r="J63" s="593" t="s">
        <v>76</v>
      </c>
      <c r="K63" s="593" t="s">
        <v>76</v>
      </c>
      <c r="L63" s="593" t="s">
        <v>76</v>
      </c>
      <c r="M63" s="593" t="s">
        <v>76</v>
      </c>
      <c r="N63" s="593" t="s">
        <v>76</v>
      </c>
      <c r="O63" s="593" t="s">
        <v>76</v>
      </c>
      <c r="P63" s="593" t="s">
        <v>76</v>
      </c>
      <c r="Q63" s="593" t="s">
        <v>76</v>
      </c>
      <c r="R63" s="593" t="s">
        <v>76</v>
      </c>
      <c r="S63" s="593" t="s">
        <v>76</v>
      </c>
      <c r="T63" s="593" t="s">
        <v>76</v>
      </c>
      <c r="U63" s="593" t="s">
        <v>76</v>
      </c>
      <c r="V63" s="593" t="s">
        <v>76</v>
      </c>
      <c r="W63" s="593" t="s">
        <v>76</v>
      </c>
    </row>
    <row r="64" spans="1:23" ht="43.2" x14ac:dyDescent="0.3">
      <c r="A64" s="2" t="s">
        <v>762</v>
      </c>
      <c r="B64" s="99" t="str">
        <f>'6'!B38</f>
        <v>TRAK-P.4</v>
      </c>
      <c r="C64" s="335" t="s">
        <v>1323</v>
      </c>
      <c r="D64" s="591" t="s">
        <v>76</v>
      </c>
      <c r="E64" s="591" t="s">
        <v>76</v>
      </c>
      <c r="F64" s="593" t="s">
        <v>76</v>
      </c>
      <c r="G64" s="593" t="s">
        <v>76</v>
      </c>
      <c r="H64" s="593" t="s">
        <v>76</v>
      </c>
      <c r="I64" s="593" t="s">
        <v>76</v>
      </c>
      <c r="J64" s="593" t="s">
        <v>76</v>
      </c>
      <c r="K64" s="593" t="s">
        <v>76</v>
      </c>
      <c r="L64" s="593" t="s">
        <v>76</v>
      </c>
      <c r="M64" s="593" t="s">
        <v>76</v>
      </c>
      <c r="N64" s="593" t="s">
        <v>76</v>
      </c>
      <c r="O64" s="593" t="s">
        <v>76</v>
      </c>
      <c r="P64" s="593" t="s">
        <v>76</v>
      </c>
      <c r="Q64" s="593" t="s">
        <v>76</v>
      </c>
      <c r="R64" s="593" t="s">
        <v>76</v>
      </c>
      <c r="S64" s="593" t="s">
        <v>76</v>
      </c>
      <c r="T64" s="593" t="s">
        <v>76</v>
      </c>
      <c r="U64" s="593" t="s">
        <v>76</v>
      </c>
      <c r="V64" s="593" t="s">
        <v>76</v>
      </c>
      <c r="W64" s="593" t="s">
        <v>76</v>
      </c>
    </row>
    <row r="65" spans="1:23" ht="43.2" x14ac:dyDescent="0.3">
      <c r="A65" s="2" t="s">
        <v>763</v>
      </c>
      <c r="B65" s="99" t="str">
        <f>'6'!B39</f>
        <v>TRAK-P.5</v>
      </c>
      <c r="C65" s="335" t="s">
        <v>1323</v>
      </c>
      <c r="D65" s="591" t="s">
        <v>76</v>
      </c>
      <c r="E65" s="591" t="s">
        <v>76</v>
      </c>
      <c r="F65" s="593" t="s">
        <v>76</v>
      </c>
      <c r="G65" s="593" t="s">
        <v>76</v>
      </c>
      <c r="H65" s="593" t="s">
        <v>76</v>
      </c>
      <c r="I65" s="593" t="s">
        <v>76</v>
      </c>
      <c r="J65" s="593" t="s">
        <v>76</v>
      </c>
      <c r="K65" s="593" t="s">
        <v>76</v>
      </c>
      <c r="L65" s="593" t="s">
        <v>76</v>
      </c>
      <c r="M65" s="593" t="s">
        <v>76</v>
      </c>
      <c r="N65" s="593" t="s">
        <v>76</v>
      </c>
      <c r="O65" s="593" t="s">
        <v>76</v>
      </c>
      <c r="P65" s="593" t="s">
        <v>76</v>
      </c>
      <c r="Q65" s="593" t="s">
        <v>76</v>
      </c>
      <c r="R65" s="593" t="s">
        <v>76</v>
      </c>
      <c r="S65" s="593" t="s">
        <v>76</v>
      </c>
      <c r="T65" s="593" t="s">
        <v>76</v>
      </c>
      <c r="U65" s="593" t="s">
        <v>76</v>
      </c>
      <c r="V65" s="593" t="s">
        <v>76</v>
      </c>
      <c r="W65" s="593" t="s">
        <v>76</v>
      </c>
    </row>
    <row r="66" spans="1:23" ht="43.2" x14ac:dyDescent="0.3">
      <c r="A66" s="2" t="s">
        <v>764</v>
      </c>
      <c r="B66" s="99" t="str">
        <f>'6'!B40</f>
        <v>TRAK-P.6</v>
      </c>
      <c r="C66" s="335" t="s">
        <v>1323</v>
      </c>
      <c r="D66" s="591" t="s">
        <v>76</v>
      </c>
      <c r="E66" s="591" t="s">
        <v>76</v>
      </c>
      <c r="F66" s="593" t="s">
        <v>76</v>
      </c>
      <c r="G66" s="593" t="s">
        <v>76</v>
      </c>
      <c r="H66" s="593" t="s">
        <v>76</v>
      </c>
      <c r="I66" s="593" t="s">
        <v>76</v>
      </c>
      <c r="J66" s="593" t="s">
        <v>76</v>
      </c>
      <c r="K66" s="593" t="s">
        <v>76</v>
      </c>
      <c r="L66" s="593" t="s">
        <v>76</v>
      </c>
      <c r="M66" s="593" t="s">
        <v>76</v>
      </c>
      <c r="N66" s="593" t="s">
        <v>76</v>
      </c>
      <c r="O66" s="593" t="s">
        <v>76</v>
      </c>
      <c r="P66" s="593" t="s">
        <v>76</v>
      </c>
      <c r="Q66" s="593" t="s">
        <v>76</v>
      </c>
      <c r="R66" s="593" t="s">
        <v>76</v>
      </c>
      <c r="S66" s="593" t="s">
        <v>76</v>
      </c>
      <c r="T66" s="593" t="s">
        <v>76</v>
      </c>
      <c r="U66" s="593" t="s">
        <v>76</v>
      </c>
      <c r="V66" s="593" t="s">
        <v>76</v>
      </c>
      <c r="W66" s="593" t="s">
        <v>76</v>
      </c>
    </row>
    <row r="67" spans="1:23" ht="43.2" x14ac:dyDescent="0.3">
      <c r="A67" s="2" t="s">
        <v>765</v>
      </c>
      <c r="B67" s="99" t="str">
        <f>'6'!B41</f>
        <v>TRAK-P.7</v>
      </c>
      <c r="C67" s="335" t="s">
        <v>1323</v>
      </c>
      <c r="D67" s="591" t="s">
        <v>76</v>
      </c>
      <c r="E67" s="591" t="s">
        <v>76</v>
      </c>
      <c r="F67" s="593" t="s">
        <v>76</v>
      </c>
      <c r="G67" s="593" t="s">
        <v>76</v>
      </c>
      <c r="H67" s="593" t="s">
        <v>76</v>
      </c>
      <c r="I67" s="593" t="s">
        <v>76</v>
      </c>
      <c r="J67" s="593" t="s">
        <v>76</v>
      </c>
      <c r="K67" s="593" t="s">
        <v>76</v>
      </c>
      <c r="L67" s="593" t="s">
        <v>76</v>
      </c>
      <c r="M67" s="593" t="s">
        <v>76</v>
      </c>
      <c r="N67" s="593" t="s">
        <v>76</v>
      </c>
      <c r="O67" s="593" t="s">
        <v>76</v>
      </c>
      <c r="P67" s="593" t="s">
        <v>76</v>
      </c>
      <c r="Q67" s="593" t="s">
        <v>76</v>
      </c>
      <c r="R67" s="593" t="s">
        <v>76</v>
      </c>
      <c r="S67" s="593" t="s">
        <v>76</v>
      </c>
      <c r="T67" s="593" t="s">
        <v>76</v>
      </c>
      <c r="U67" s="593" t="s">
        <v>76</v>
      </c>
      <c r="V67" s="593" t="s">
        <v>76</v>
      </c>
      <c r="W67" s="593" t="s">
        <v>76</v>
      </c>
    </row>
    <row r="68" spans="1:23" ht="43.2" x14ac:dyDescent="0.3">
      <c r="A68" s="2" t="s">
        <v>766</v>
      </c>
      <c r="B68" s="99" t="str">
        <f>'6'!B42</f>
        <v>TRAK-P.8</v>
      </c>
      <c r="C68" s="335" t="s">
        <v>1323</v>
      </c>
      <c r="D68" s="591" t="s">
        <v>76</v>
      </c>
      <c r="E68" s="591" t="s">
        <v>76</v>
      </c>
      <c r="F68" s="593" t="s">
        <v>76</v>
      </c>
      <c r="G68" s="593" t="s">
        <v>76</v>
      </c>
      <c r="H68" s="593" t="s">
        <v>76</v>
      </c>
      <c r="I68" s="593" t="s">
        <v>76</v>
      </c>
      <c r="J68" s="593" t="s">
        <v>76</v>
      </c>
      <c r="K68" s="593" t="s">
        <v>76</v>
      </c>
      <c r="L68" s="593" t="s">
        <v>76</v>
      </c>
      <c r="M68" s="593" t="s">
        <v>76</v>
      </c>
      <c r="N68" s="593" t="s">
        <v>76</v>
      </c>
      <c r="O68" s="593" t="s">
        <v>76</v>
      </c>
      <c r="P68" s="593" t="s">
        <v>76</v>
      </c>
      <c r="Q68" s="593" t="s">
        <v>76</v>
      </c>
      <c r="R68" s="593" t="s">
        <v>76</v>
      </c>
      <c r="S68" s="593" t="s">
        <v>76</v>
      </c>
      <c r="T68" s="593" t="s">
        <v>76</v>
      </c>
      <c r="U68" s="593" t="s">
        <v>76</v>
      </c>
      <c r="V68" s="593" t="s">
        <v>76</v>
      </c>
      <c r="W68" s="593" t="s">
        <v>76</v>
      </c>
    </row>
    <row r="69" spans="1:23" ht="43.2" x14ac:dyDescent="0.3">
      <c r="A69" s="2" t="s">
        <v>767</v>
      </c>
      <c r="B69" s="99" t="str">
        <f>'6'!B43</f>
        <v>TRAK-P.9</v>
      </c>
      <c r="C69" s="335" t="s">
        <v>1323</v>
      </c>
      <c r="D69" s="591" t="s">
        <v>76</v>
      </c>
      <c r="E69" s="591" t="s">
        <v>76</v>
      </c>
      <c r="F69" s="593" t="s">
        <v>76</v>
      </c>
      <c r="G69" s="593" t="s">
        <v>76</v>
      </c>
      <c r="H69" s="593" t="s">
        <v>76</v>
      </c>
      <c r="I69" s="593" t="s">
        <v>76</v>
      </c>
      <c r="J69" s="593" t="s">
        <v>76</v>
      </c>
      <c r="K69" s="593" t="s">
        <v>76</v>
      </c>
      <c r="L69" s="593" t="s">
        <v>76</v>
      </c>
      <c r="M69" s="593" t="s">
        <v>76</v>
      </c>
      <c r="N69" s="593" t="s">
        <v>76</v>
      </c>
      <c r="O69" s="593" t="s">
        <v>76</v>
      </c>
      <c r="P69" s="593" t="s">
        <v>76</v>
      </c>
      <c r="Q69" s="593" t="s">
        <v>76</v>
      </c>
      <c r="R69" s="593" t="s">
        <v>76</v>
      </c>
      <c r="S69" s="593" t="s">
        <v>76</v>
      </c>
      <c r="T69" s="593" t="s">
        <v>76</v>
      </c>
      <c r="U69" s="593" t="s">
        <v>76</v>
      </c>
      <c r="V69" s="593" t="s">
        <v>76</v>
      </c>
      <c r="W69" s="593" t="s">
        <v>76</v>
      </c>
    </row>
    <row r="70" spans="1:23" ht="43.2" x14ac:dyDescent="0.3">
      <c r="A70" s="2" t="s">
        <v>768</v>
      </c>
      <c r="B70" s="130" t="str">
        <f>'6'!B44</f>
        <v>TRAK-P.10</v>
      </c>
      <c r="C70" s="335" t="s">
        <v>1323</v>
      </c>
      <c r="D70" s="592" t="s">
        <v>76</v>
      </c>
      <c r="E70" s="592" t="s">
        <v>76</v>
      </c>
      <c r="F70" s="595" t="s">
        <v>76</v>
      </c>
      <c r="G70" s="595" t="s">
        <v>76</v>
      </c>
      <c r="H70" s="595" t="s">
        <v>76</v>
      </c>
      <c r="I70" s="595" t="s">
        <v>76</v>
      </c>
      <c r="J70" s="595" t="s">
        <v>76</v>
      </c>
      <c r="K70" s="595" t="s">
        <v>76</v>
      </c>
      <c r="L70" s="595" t="s">
        <v>76</v>
      </c>
      <c r="M70" s="595" t="s">
        <v>76</v>
      </c>
      <c r="N70" s="595" t="s">
        <v>76</v>
      </c>
      <c r="O70" s="595" t="s">
        <v>76</v>
      </c>
      <c r="P70" s="595" t="s">
        <v>76</v>
      </c>
      <c r="Q70" s="595" t="s">
        <v>76</v>
      </c>
      <c r="R70" s="595" t="s">
        <v>76</v>
      </c>
      <c r="S70" s="595" t="s">
        <v>76</v>
      </c>
      <c r="T70" s="595" t="s">
        <v>76</v>
      </c>
      <c r="U70" s="595" t="s">
        <v>76</v>
      </c>
      <c r="V70" s="595" t="s">
        <v>76</v>
      </c>
      <c r="W70" s="595" t="s">
        <v>76</v>
      </c>
    </row>
    <row r="71" spans="1:23" x14ac:dyDescent="0.3">
      <c r="A71" s="2" t="s">
        <v>769</v>
      </c>
      <c r="B71" s="126" t="s">
        <v>1109</v>
      </c>
      <c r="C71" s="335" t="s">
        <v>1534</v>
      </c>
      <c r="D71" s="127"/>
      <c r="E71" s="127"/>
      <c r="F71" s="127"/>
      <c r="G71" s="127"/>
      <c r="H71" s="127"/>
      <c r="I71" s="127"/>
      <c r="J71" s="127"/>
      <c r="K71" s="127"/>
      <c r="L71" s="127"/>
      <c r="M71" s="127"/>
      <c r="N71" s="127"/>
      <c r="O71" s="127"/>
      <c r="P71" s="127"/>
      <c r="Q71" s="127"/>
      <c r="R71" s="127"/>
      <c r="S71" s="127"/>
      <c r="T71" s="127"/>
      <c r="U71" s="127"/>
      <c r="V71" s="127"/>
      <c r="W71" s="127"/>
    </row>
    <row r="72" spans="1:23" x14ac:dyDescent="0.3">
      <c r="A72" s="2" t="s">
        <v>770</v>
      </c>
      <c r="B72" s="125" t="s">
        <v>508</v>
      </c>
      <c r="C72" s="335" t="s">
        <v>1515</v>
      </c>
      <c r="D72" s="587" t="s">
        <v>76</v>
      </c>
      <c r="E72" s="587" t="s">
        <v>76</v>
      </c>
      <c r="F72" s="587" t="s">
        <v>76</v>
      </c>
      <c r="G72" s="587" t="s">
        <v>76</v>
      </c>
      <c r="H72" s="587" t="s">
        <v>77</v>
      </c>
      <c r="I72" s="587" t="s">
        <v>77</v>
      </c>
      <c r="J72" s="587" t="s">
        <v>77</v>
      </c>
      <c r="K72" s="587" t="s">
        <v>76</v>
      </c>
      <c r="L72" s="587" t="s">
        <v>76</v>
      </c>
      <c r="M72" s="587" t="s">
        <v>76</v>
      </c>
      <c r="N72" s="587" t="s">
        <v>76</v>
      </c>
      <c r="O72" s="587" t="s">
        <v>76</v>
      </c>
      <c r="P72" s="587" t="s">
        <v>76</v>
      </c>
      <c r="Q72" s="587" t="s">
        <v>76</v>
      </c>
      <c r="R72" s="587" t="s">
        <v>76</v>
      </c>
      <c r="S72" s="587" t="s">
        <v>76</v>
      </c>
      <c r="T72" s="587" t="s">
        <v>76</v>
      </c>
      <c r="U72" s="587" t="s">
        <v>76</v>
      </c>
      <c r="V72" s="587" t="s">
        <v>76</v>
      </c>
      <c r="W72" s="587" t="s">
        <v>76</v>
      </c>
    </row>
    <row r="73" spans="1:23" ht="86.4" x14ac:dyDescent="0.3">
      <c r="A73" s="2" t="s">
        <v>771</v>
      </c>
      <c r="B73" s="127" t="s">
        <v>509</v>
      </c>
      <c r="C73" s="335" t="s">
        <v>1630</v>
      </c>
      <c r="D73" s="587" t="s">
        <v>77</v>
      </c>
      <c r="E73" s="587" t="s">
        <v>76</v>
      </c>
      <c r="F73" s="587" t="s">
        <v>76</v>
      </c>
      <c r="G73" s="587" t="s">
        <v>76</v>
      </c>
      <c r="H73" s="587" t="s">
        <v>76</v>
      </c>
      <c r="I73" s="587" t="s">
        <v>76</v>
      </c>
      <c r="J73" s="587" t="s">
        <v>76</v>
      </c>
      <c r="K73" s="587" t="s">
        <v>76</v>
      </c>
      <c r="L73" s="587" t="s">
        <v>76</v>
      </c>
      <c r="M73" s="587" t="s">
        <v>76</v>
      </c>
      <c r="N73" s="587" t="s">
        <v>76</v>
      </c>
      <c r="O73" s="587" t="s">
        <v>76</v>
      </c>
      <c r="P73" s="587" t="s">
        <v>76</v>
      </c>
      <c r="Q73" s="587" t="s">
        <v>76</v>
      </c>
      <c r="R73" s="587" t="s">
        <v>76</v>
      </c>
      <c r="S73" s="587" t="s">
        <v>76</v>
      </c>
      <c r="T73" s="587" t="s">
        <v>76</v>
      </c>
      <c r="U73" s="587" t="s">
        <v>76</v>
      </c>
      <c r="V73" s="587" t="s">
        <v>76</v>
      </c>
      <c r="W73" s="587" t="s">
        <v>76</v>
      </c>
    </row>
    <row r="74" spans="1:23" ht="86.4" x14ac:dyDescent="0.3">
      <c r="A74" s="2" t="s">
        <v>772</v>
      </c>
      <c r="B74" s="127" t="s">
        <v>1675</v>
      </c>
      <c r="C74" s="335" t="s">
        <v>1516</v>
      </c>
      <c r="D74" s="587" t="s">
        <v>76</v>
      </c>
      <c r="E74" s="587" t="s">
        <v>76</v>
      </c>
      <c r="F74" s="587" t="s">
        <v>76</v>
      </c>
      <c r="G74" s="587" t="s">
        <v>76</v>
      </c>
      <c r="H74" s="587" t="s">
        <v>76</v>
      </c>
      <c r="I74" s="587" t="s">
        <v>77</v>
      </c>
      <c r="J74" s="587" t="s">
        <v>76</v>
      </c>
      <c r="K74" s="587" t="s">
        <v>76</v>
      </c>
      <c r="L74" s="587" t="s">
        <v>76</v>
      </c>
      <c r="M74" s="587" t="s">
        <v>76</v>
      </c>
      <c r="N74" s="587" t="s">
        <v>76</v>
      </c>
      <c r="O74" s="587" t="s">
        <v>76</v>
      </c>
      <c r="P74" s="587" t="s">
        <v>76</v>
      </c>
      <c r="Q74" s="587" t="s">
        <v>76</v>
      </c>
      <c r="R74" s="587" t="s">
        <v>76</v>
      </c>
      <c r="S74" s="587" t="s">
        <v>76</v>
      </c>
      <c r="T74" s="587" t="s">
        <v>76</v>
      </c>
      <c r="U74" s="587" t="s">
        <v>76</v>
      </c>
      <c r="V74" s="587" t="s">
        <v>76</v>
      </c>
      <c r="W74" s="587" t="s">
        <v>76</v>
      </c>
    </row>
    <row r="75" spans="1:23" ht="86.4" x14ac:dyDescent="0.3">
      <c r="A75" s="2" t="s">
        <v>773</v>
      </c>
      <c r="B75" s="127" t="s">
        <v>516</v>
      </c>
      <c r="C75" s="335" t="s">
        <v>1517</v>
      </c>
      <c r="D75" s="587" t="s">
        <v>77</v>
      </c>
      <c r="E75" s="587" t="s">
        <v>76</v>
      </c>
      <c r="F75" s="587" t="s">
        <v>76</v>
      </c>
      <c r="G75" s="587" t="s">
        <v>76</v>
      </c>
      <c r="H75" s="587" t="s">
        <v>76</v>
      </c>
      <c r="I75" s="587" t="s">
        <v>76</v>
      </c>
      <c r="J75" s="587" t="s">
        <v>76</v>
      </c>
      <c r="K75" s="587" t="s">
        <v>76</v>
      </c>
      <c r="L75" s="587" t="s">
        <v>76</v>
      </c>
      <c r="M75" s="587" t="s">
        <v>76</v>
      </c>
      <c r="N75" s="587" t="s">
        <v>76</v>
      </c>
      <c r="O75" s="587" t="s">
        <v>76</v>
      </c>
      <c r="P75" s="587" t="s">
        <v>76</v>
      </c>
      <c r="Q75" s="587" t="s">
        <v>76</v>
      </c>
      <c r="R75" s="587" t="s">
        <v>76</v>
      </c>
      <c r="S75" s="587" t="s">
        <v>76</v>
      </c>
      <c r="T75" s="587" t="s">
        <v>76</v>
      </c>
      <c r="U75" s="587" t="s">
        <v>76</v>
      </c>
      <c r="V75" s="587" t="s">
        <v>76</v>
      </c>
      <c r="W75" s="587" t="s">
        <v>76</v>
      </c>
    </row>
    <row r="76" spans="1:23" ht="86.4" x14ac:dyDescent="0.3">
      <c r="A76" s="2" t="s">
        <v>774</v>
      </c>
      <c r="B76" s="127" t="s">
        <v>510</v>
      </c>
      <c r="C76" s="335" t="s">
        <v>1518</v>
      </c>
      <c r="D76" s="587" t="s">
        <v>77</v>
      </c>
      <c r="E76" s="587" t="s">
        <v>77</v>
      </c>
      <c r="F76" s="587" t="s">
        <v>76</v>
      </c>
      <c r="G76" s="587" t="s">
        <v>76</v>
      </c>
      <c r="H76" s="587" t="s">
        <v>76</v>
      </c>
      <c r="I76" s="587" t="s">
        <v>76</v>
      </c>
      <c r="J76" s="587" t="s">
        <v>77</v>
      </c>
      <c r="K76" s="587" t="s">
        <v>76</v>
      </c>
      <c r="L76" s="587" t="s">
        <v>76</v>
      </c>
      <c r="M76" s="587" t="s">
        <v>76</v>
      </c>
      <c r="N76" s="587" t="s">
        <v>76</v>
      </c>
      <c r="O76" s="587" t="s">
        <v>76</v>
      </c>
      <c r="P76" s="587" t="s">
        <v>76</v>
      </c>
      <c r="Q76" s="587" t="s">
        <v>76</v>
      </c>
      <c r="R76" s="587" t="s">
        <v>76</v>
      </c>
      <c r="S76" s="587" t="s">
        <v>76</v>
      </c>
      <c r="T76" s="587" t="s">
        <v>76</v>
      </c>
      <c r="U76" s="587" t="s">
        <v>76</v>
      </c>
      <c r="V76" s="587" t="s">
        <v>76</v>
      </c>
      <c r="W76" s="587" t="s">
        <v>76</v>
      </c>
    </row>
    <row r="77" spans="1:23" ht="43.2" x14ac:dyDescent="0.3">
      <c r="A77" s="2" t="s">
        <v>775</v>
      </c>
      <c r="B77" s="127" t="s">
        <v>511</v>
      </c>
      <c r="C77" s="335" t="s">
        <v>1519</v>
      </c>
      <c r="D77" s="587" t="s">
        <v>76</v>
      </c>
      <c r="E77" s="587" t="s">
        <v>76</v>
      </c>
      <c r="F77" s="587" t="s">
        <v>76</v>
      </c>
      <c r="G77" s="587" t="s">
        <v>76</v>
      </c>
      <c r="H77" s="587" t="s">
        <v>77</v>
      </c>
      <c r="I77" s="587" t="s">
        <v>77</v>
      </c>
      <c r="J77" s="587" t="s">
        <v>77</v>
      </c>
      <c r="K77" s="587" t="s">
        <v>77</v>
      </c>
      <c r="L77" s="587" t="s">
        <v>77</v>
      </c>
      <c r="M77" s="587" t="s">
        <v>76</v>
      </c>
      <c r="N77" s="587" t="s">
        <v>76</v>
      </c>
      <c r="O77" s="587" t="s">
        <v>76</v>
      </c>
      <c r="P77" s="587" t="s">
        <v>76</v>
      </c>
      <c r="Q77" s="587" t="s">
        <v>76</v>
      </c>
      <c r="R77" s="587" t="s">
        <v>76</v>
      </c>
      <c r="S77" s="587" t="s">
        <v>76</v>
      </c>
      <c r="T77" s="587" t="s">
        <v>76</v>
      </c>
      <c r="U77" s="587" t="s">
        <v>76</v>
      </c>
      <c r="V77" s="587" t="s">
        <v>76</v>
      </c>
      <c r="W77" s="587" t="s">
        <v>76</v>
      </c>
    </row>
    <row r="78" spans="1:23" ht="43.2" x14ac:dyDescent="0.3">
      <c r="A78" s="2" t="s">
        <v>776</v>
      </c>
      <c r="B78" s="127" t="s">
        <v>512</v>
      </c>
      <c r="C78" s="335" t="s">
        <v>1520</v>
      </c>
      <c r="D78" s="587" t="s">
        <v>76</v>
      </c>
      <c r="E78" s="587" t="s">
        <v>76</v>
      </c>
      <c r="F78" s="587" t="s">
        <v>76</v>
      </c>
      <c r="G78" s="587" t="s">
        <v>76</v>
      </c>
      <c r="H78" s="587" t="s">
        <v>76</v>
      </c>
      <c r="I78" s="587" t="s">
        <v>76</v>
      </c>
      <c r="J78" s="587" t="s">
        <v>76</v>
      </c>
      <c r="K78" s="587" t="s">
        <v>76</v>
      </c>
      <c r="L78" s="587" t="s">
        <v>76</v>
      </c>
      <c r="M78" s="587" t="s">
        <v>76</v>
      </c>
      <c r="N78" s="587" t="s">
        <v>76</v>
      </c>
      <c r="O78" s="587" t="s">
        <v>76</v>
      </c>
      <c r="P78" s="587" t="s">
        <v>76</v>
      </c>
      <c r="Q78" s="587" t="s">
        <v>76</v>
      </c>
      <c r="R78" s="587" t="s">
        <v>76</v>
      </c>
      <c r="S78" s="587" t="s">
        <v>76</v>
      </c>
      <c r="T78" s="587" t="s">
        <v>76</v>
      </c>
      <c r="U78" s="587" t="s">
        <v>76</v>
      </c>
      <c r="V78" s="587" t="s">
        <v>76</v>
      </c>
      <c r="W78" s="587" t="s">
        <v>76</v>
      </c>
    </row>
    <row r="79" spans="1:23" ht="57.6" x14ac:dyDescent="0.3">
      <c r="A79" s="2" t="s">
        <v>777</v>
      </c>
      <c r="B79" s="127" t="s">
        <v>513</v>
      </c>
      <c r="C79" s="335" t="s">
        <v>1521</v>
      </c>
      <c r="D79" s="587" t="s">
        <v>76</v>
      </c>
      <c r="E79" s="587" t="s">
        <v>76</v>
      </c>
      <c r="F79" s="587" t="s">
        <v>76</v>
      </c>
      <c r="G79" s="587" t="s">
        <v>76</v>
      </c>
      <c r="H79" s="587" t="s">
        <v>76</v>
      </c>
      <c r="I79" s="587" t="s">
        <v>76</v>
      </c>
      <c r="J79" s="587" t="s">
        <v>76</v>
      </c>
      <c r="K79" s="587" t="s">
        <v>76</v>
      </c>
      <c r="L79" s="587" t="s">
        <v>76</v>
      </c>
      <c r="M79" s="587" t="s">
        <v>76</v>
      </c>
      <c r="N79" s="587" t="s">
        <v>76</v>
      </c>
      <c r="O79" s="587" t="s">
        <v>76</v>
      </c>
      <c r="P79" s="587" t="s">
        <v>76</v>
      </c>
      <c r="Q79" s="587" t="s">
        <v>76</v>
      </c>
      <c r="R79" s="587" t="s">
        <v>76</v>
      </c>
      <c r="S79" s="587" t="s">
        <v>76</v>
      </c>
      <c r="T79" s="587" t="s">
        <v>76</v>
      </c>
      <c r="U79" s="587" t="s">
        <v>76</v>
      </c>
      <c r="V79" s="587" t="s">
        <v>76</v>
      </c>
      <c r="W79" s="587" t="s">
        <v>76</v>
      </c>
    </row>
    <row r="80" spans="1:23" ht="43.2" x14ac:dyDescent="0.3">
      <c r="A80" s="2" t="s">
        <v>778</v>
      </c>
      <c r="B80" s="127" t="s">
        <v>514</v>
      </c>
      <c r="C80" s="335" t="s">
        <v>1522</v>
      </c>
      <c r="D80" s="587" t="s">
        <v>77</v>
      </c>
      <c r="E80" s="587" t="s">
        <v>76</v>
      </c>
      <c r="F80" s="587" t="s">
        <v>76</v>
      </c>
      <c r="G80" s="587" t="s">
        <v>76</v>
      </c>
      <c r="H80" s="587" t="s">
        <v>76</v>
      </c>
      <c r="I80" s="587" t="s">
        <v>76</v>
      </c>
      <c r="J80" s="587" t="s">
        <v>76</v>
      </c>
      <c r="K80" s="587" t="s">
        <v>76</v>
      </c>
      <c r="L80" s="587" t="s">
        <v>76</v>
      </c>
      <c r="M80" s="587" t="s">
        <v>76</v>
      </c>
      <c r="N80" s="587" t="s">
        <v>76</v>
      </c>
      <c r="O80" s="587" t="s">
        <v>76</v>
      </c>
      <c r="P80" s="587" t="s">
        <v>76</v>
      </c>
      <c r="Q80" s="587" t="s">
        <v>76</v>
      </c>
      <c r="R80" s="587" t="s">
        <v>76</v>
      </c>
      <c r="S80" s="587" t="s">
        <v>76</v>
      </c>
      <c r="T80" s="587" t="s">
        <v>76</v>
      </c>
      <c r="U80" s="587" t="s">
        <v>76</v>
      </c>
      <c r="V80" s="587" t="s">
        <v>76</v>
      </c>
      <c r="W80" s="587" t="s">
        <v>76</v>
      </c>
    </row>
    <row r="81" spans="1:23" ht="43.2" x14ac:dyDescent="0.3">
      <c r="A81" s="2" t="s">
        <v>779</v>
      </c>
      <c r="B81" s="127" t="s">
        <v>515</v>
      </c>
      <c r="C81" s="335" t="s">
        <v>1523</v>
      </c>
      <c r="D81" s="587" t="s">
        <v>76</v>
      </c>
      <c r="E81" s="587" t="s">
        <v>76</v>
      </c>
      <c r="F81" s="587" t="s">
        <v>76</v>
      </c>
      <c r="G81" s="587" t="s">
        <v>76</v>
      </c>
      <c r="H81" s="587" t="s">
        <v>76</v>
      </c>
      <c r="I81" s="587" t="s">
        <v>76</v>
      </c>
      <c r="J81" s="587" t="s">
        <v>76</v>
      </c>
      <c r="K81" s="587" t="s">
        <v>77</v>
      </c>
      <c r="L81" s="587" t="s">
        <v>77</v>
      </c>
      <c r="M81" s="587" t="s">
        <v>76</v>
      </c>
      <c r="N81" s="587" t="s">
        <v>76</v>
      </c>
      <c r="O81" s="587" t="s">
        <v>76</v>
      </c>
      <c r="P81" s="587" t="s">
        <v>76</v>
      </c>
      <c r="Q81" s="587" t="s">
        <v>76</v>
      </c>
      <c r="R81" s="587" t="s">
        <v>76</v>
      </c>
      <c r="S81" s="587" t="s">
        <v>76</v>
      </c>
      <c r="T81" s="587" t="s">
        <v>76</v>
      </c>
      <c r="U81" s="587" t="s">
        <v>76</v>
      </c>
      <c r="V81" s="587" t="s">
        <v>76</v>
      </c>
      <c r="W81" s="587" t="s">
        <v>76</v>
      </c>
    </row>
    <row r="82" spans="1:23" x14ac:dyDescent="0.3">
      <c r="A82" s="2"/>
    </row>
  </sheetData>
  <sheetProtection algorithmName="SHA-512" hashValue="macuir/yDYsiL32MxVj9onMiX0AarWnIG4z+XydiuMU/DbmDFDTtKVgPgpE5GiFePhCxNKQVq8TO4csa9RGvQw==" saltValue="YcOTiOv7riTId1Pwfjjd0w==" spinCount="100000" sheet="1" objects="1" scenarios="1"/>
  <phoneticPr fontId="8" type="noConversion"/>
  <dataValidations count="8">
    <dataValidation type="decimal" allowBlank="1" showInputMessage="1" showErrorMessage="1" prompt="Įveskite skaičių be tarpų. Maksimali suma - 2 000 000." sqref="D33:W33" xr:uid="{00000000-0002-0000-0A00-000000000000}">
      <formula1>0</formula1>
      <formula2>2000000</formula2>
    </dataValidation>
    <dataValidation type="whole" allowBlank="1" showInputMessage="1" showErrorMessage="1" prompt="Įveskite sveiką skaičių be tarpų. Maksimali reikšmė - 200." sqref="D34:W34 D46:W46" xr:uid="{00000000-0002-0000-0A00-000001000000}">
      <formula1>0</formula1>
      <formula2>200</formula2>
    </dataValidation>
    <dataValidation type="textLength" allowBlank="1" showInputMessage="1" showErrorMessage="1" prompt="Maksimalus simbolių skaičius - 500" sqref="D18:W22 D27:W28" xr:uid="{00000000-0002-0000-0A00-000002000000}">
      <formula1>0</formula1>
      <formula2>500</formula2>
    </dataValidation>
    <dataValidation type="textLength" allowBlank="1" showInputMessage="1" showErrorMessage="1" prompt="Maksimalus simbolių skaičius - 300" sqref="D35:W35 D24:W24 D39:W39 D42:W42 D45:W45 D49:W49 D52:W52" xr:uid="{00000000-0002-0000-0A00-000003000000}">
      <formula1>0</formula1>
      <formula2>300</formula2>
    </dataValidation>
    <dataValidation type="textLength" allowBlank="1" showInputMessage="1" showErrorMessage="1" prompt="Maksimalus simbolių skaičius - 50" sqref="D31:W31" xr:uid="{00000000-0002-0000-0A00-000004000000}">
      <formula1>0</formula1>
      <formula2>50</formula2>
    </dataValidation>
    <dataValidation type="textLength" allowBlank="1" showInputMessage="1" showErrorMessage="1" prompt="Maksimalus simbolių skaičius - 150" sqref="K25 L25:W26 J25 I25 H25 G25 F25 E25 D25" xr:uid="{00000000-0002-0000-0A00-000005000000}">
      <formula1>0</formula1>
      <formula2>150</formula2>
    </dataValidation>
    <dataValidation type="textLength" allowBlank="1" showInputMessage="1" showErrorMessage="1" prompt="Maksimalus simbolių skaičius - 1000" sqref="D17:W17" xr:uid="{00000000-0002-0000-0A00-000006000000}">
      <formula1>0</formula1>
      <formula2>1000</formula2>
    </dataValidation>
    <dataValidation type="textLength" allowBlank="1" showInputMessage="1" showErrorMessage="1" prompt="Maksimalus simbolių skaičius - 200" sqref="D32:W32" xr:uid="{00000000-0002-0000-0A00-000007000000}">
      <formula1>0</formula1>
      <formula2>200</formula2>
    </dataValidation>
  </dataValidations>
  <pageMargins left="0.70866141732283472" right="0.70866141732283472" top="0.74803149606299213" bottom="0.74803149606299213" header="0.31496062992125984" footer="0.31496062992125984"/>
  <pageSetup paperSize="9" scale="47" orientation="portrait" horizontalDpi="4294967293" r:id="rId1"/>
  <colBreaks count="1" manualBreakCount="1">
    <brk id="5" max="78" man="1"/>
  </col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A00-000008000000}">
          <x14:formula1>
            <xm:f>Sąrašai!$A$23:$A$24</xm:f>
          </x14:formula1>
          <xm:sqref>D38:W38 D12:W15 D61:W70 D55:W59 D72:W81 D51:W51 D48:W48</xm:sqref>
        </x14:dataValidation>
        <x14:dataValidation type="list" allowBlank="1" showInputMessage="1" showErrorMessage="1" xr:uid="{00000000-0002-0000-0A00-000009000000}">
          <x14:formula1>
            <xm:f>Sąrašai!$A$28:$A$30</xm:f>
          </x14:formula1>
          <xm:sqref>D44:W44 D41:W41</xm:sqref>
        </x14:dataValidation>
        <x14:dataValidation type="list" allowBlank="1" showInputMessage="1" showErrorMessage="1" xr:uid="{00000000-0002-0000-0A00-00000A000000}">
          <x14:formula1>
            <xm:f>Sąrašai!$A$40:$A$50</xm:f>
          </x14:formula1>
          <xm:sqref>D11:W11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249977111117893"/>
  </sheetPr>
  <dimension ref="A1:Y268"/>
  <sheetViews>
    <sheetView zoomScaleNormal="100" workbookViewId="0">
      <pane xSplit="3" ySplit="7" topLeftCell="D116" activePane="bottomRight" state="frozen"/>
      <selection pane="topRight"/>
      <selection pane="bottomLeft"/>
      <selection pane="bottomRight" activeCell="I96" sqref="I96"/>
    </sheetView>
  </sheetViews>
  <sheetFormatPr defaultColWidth="9.109375" defaultRowHeight="14.4" x14ac:dyDescent="0.3"/>
  <cols>
    <col min="1" max="1" width="8.6640625" style="13" customWidth="1"/>
    <col min="2" max="2" width="48.6640625" style="13" customWidth="1"/>
    <col min="3" max="3" width="15.6640625" style="15" customWidth="1"/>
    <col min="4" max="23" width="12.6640625" style="219" customWidth="1"/>
    <col min="24" max="24" width="9.109375" style="13"/>
    <col min="25" max="25" width="15.6640625" style="18" hidden="1" customWidth="1"/>
    <col min="26" max="16384" width="9.109375" style="13"/>
  </cols>
  <sheetData>
    <row r="1" spans="1:25" s="38" customFormat="1" ht="18" x14ac:dyDescent="0.3">
      <c r="A1" s="36" t="s">
        <v>207</v>
      </c>
      <c r="B1" s="36" t="s">
        <v>1616</v>
      </c>
      <c r="C1" s="37"/>
      <c r="D1" s="108"/>
      <c r="E1" s="108"/>
      <c r="F1" s="44"/>
      <c r="G1" s="44"/>
      <c r="H1" s="108"/>
      <c r="I1" s="44"/>
      <c r="J1" s="44"/>
      <c r="K1" s="108"/>
      <c r="L1" s="44"/>
      <c r="M1" s="44"/>
      <c r="N1" s="44"/>
      <c r="O1" s="44"/>
      <c r="P1" s="44"/>
      <c r="Q1" s="44"/>
      <c r="R1" s="44"/>
      <c r="S1" s="44"/>
      <c r="T1" s="44"/>
      <c r="U1" s="44"/>
      <c r="V1" s="44"/>
      <c r="W1" s="44"/>
      <c r="Y1" s="18"/>
    </row>
    <row r="2" spans="1:25" x14ac:dyDescent="0.3">
      <c r="A2" s="1"/>
      <c r="B2" s="1"/>
      <c r="D2" s="193"/>
      <c r="E2" s="193"/>
      <c r="F2" s="193"/>
      <c r="G2" s="193"/>
      <c r="H2" s="193"/>
      <c r="I2" s="193"/>
      <c r="J2" s="193"/>
      <c r="K2" s="193"/>
      <c r="L2" s="193"/>
      <c r="M2" s="193"/>
      <c r="N2" s="193"/>
      <c r="O2" s="193"/>
      <c r="P2" s="193"/>
      <c r="Q2" s="193"/>
      <c r="R2" s="193"/>
      <c r="S2" s="193"/>
      <c r="T2" s="193"/>
      <c r="U2" s="193"/>
      <c r="V2" s="193"/>
      <c r="W2" s="193"/>
      <c r="Y2" s="176"/>
    </row>
    <row r="3" spans="1:25" x14ac:dyDescent="0.3">
      <c r="A3" s="1"/>
      <c r="B3" s="140" t="s">
        <v>1272</v>
      </c>
      <c r="C3" s="205" t="str">
        <f>'1'!C8</f>
        <v>TRAK</v>
      </c>
      <c r="Y3" s="13"/>
    </row>
    <row r="4" spans="1:25" s="1" customFormat="1" x14ac:dyDescent="0.3">
      <c r="D4" s="193"/>
      <c r="E4" s="193"/>
      <c r="F4" s="193"/>
      <c r="G4" s="193"/>
      <c r="H4" s="193"/>
      <c r="I4" s="193"/>
      <c r="J4" s="193"/>
      <c r="K4" s="193"/>
      <c r="L4" s="193"/>
      <c r="M4" s="193"/>
      <c r="N4" s="193"/>
      <c r="O4" s="193"/>
      <c r="P4" s="193"/>
      <c r="Q4" s="193"/>
      <c r="R4" s="193"/>
      <c r="S4" s="193"/>
      <c r="T4" s="193"/>
      <c r="U4" s="193"/>
      <c r="V4" s="193"/>
      <c r="W4" s="193"/>
      <c r="Y4" s="18"/>
    </row>
    <row r="5" spans="1:25" x14ac:dyDescent="0.3">
      <c r="A5" s="1"/>
      <c r="B5" s="259">
        <v>1</v>
      </c>
      <c r="C5" s="402">
        <v>2</v>
      </c>
      <c r="D5" s="20">
        <v>3</v>
      </c>
      <c r="E5" s="20">
        <v>4</v>
      </c>
      <c r="F5" s="20">
        <v>5</v>
      </c>
      <c r="G5" s="47">
        <v>6</v>
      </c>
      <c r="H5" s="20">
        <v>7</v>
      </c>
      <c r="I5" s="20">
        <v>8</v>
      </c>
      <c r="J5" s="20">
        <v>9</v>
      </c>
      <c r="K5" s="47">
        <v>10</v>
      </c>
      <c r="L5" s="20">
        <v>11</v>
      </c>
      <c r="M5" s="20">
        <v>12</v>
      </c>
      <c r="N5" s="20">
        <v>13</v>
      </c>
      <c r="O5" s="47">
        <v>14</v>
      </c>
      <c r="P5" s="20">
        <v>15</v>
      </c>
      <c r="Q5" s="20">
        <v>16</v>
      </c>
      <c r="R5" s="20">
        <v>17</v>
      </c>
      <c r="S5" s="47">
        <v>18</v>
      </c>
      <c r="T5" s="20">
        <v>19</v>
      </c>
      <c r="U5" s="20">
        <v>20</v>
      </c>
      <c r="V5" s="20">
        <v>21</v>
      </c>
      <c r="W5" s="47">
        <v>22</v>
      </c>
      <c r="Y5" s="121" t="s">
        <v>1316</v>
      </c>
    </row>
    <row r="6" spans="1:25" ht="21" x14ac:dyDescent="0.3">
      <c r="A6" s="1" t="s">
        <v>538</v>
      </c>
      <c r="B6" s="406" t="s">
        <v>405</v>
      </c>
      <c r="C6" s="403" t="s">
        <v>139</v>
      </c>
      <c r="D6" s="404" t="s">
        <v>0</v>
      </c>
      <c r="E6" s="404" t="s">
        <v>1</v>
      </c>
      <c r="F6" s="404" t="s">
        <v>2</v>
      </c>
      <c r="G6" s="404" t="s">
        <v>3</v>
      </c>
      <c r="H6" s="404" t="s">
        <v>4</v>
      </c>
      <c r="I6" s="404" t="s">
        <v>5</v>
      </c>
      <c r="J6" s="404" t="s">
        <v>6</v>
      </c>
      <c r="K6" s="404" t="s">
        <v>7</v>
      </c>
      <c r="L6" s="404" t="s">
        <v>8</v>
      </c>
      <c r="M6" s="404" t="s">
        <v>9</v>
      </c>
      <c r="N6" s="404" t="s">
        <v>43</v>
      </c>
      <c r="O6" s="404" t="s">
        <v>44</v>
      </c>
      <c r="P6" s="404" t="s">
        <v>45</v>
      </c>
      <c r="Q6" s="404" t="s">
        <v>46</v>
      </c>
      <c r="R6" s="404" t="s">
        <v>47</v>
      </c>
      <c r="S6" s="404" t="s">
        <v>48</v>
      </c>
      <c r="T6" s="404" t="s">
        <v>49</v>
      </c>
      <c r="U6" s="404" t="s">
        <v>50</v>
      </c>
      <c r="V6" s="404" t="s">
        <v>51</v>
      </c>
      <c r="W6" s="405" t="s">
        <v>52</v>
      </c>
      <c r="Y6" s="121" t="s">
        <v>1110</v>
      </c>
    </row>
    <row r="7" spans="1:25" ht="67.5" customHeight="1" x14ac:dyDescent="0.3">
      <c r="A7" s="1" t="s">
        <v>539</v>
      </c>
      <c r="B7" s="433"/>
      <c r="C7" s="194" t="s">
        <v>160</v>
      </c>
      <c r="D7" s="407" t="str">
        <f>'10'!D7</f>
        <v>Kraštovaizdžio išsaugojimas ir pritaikymas poilsiui, sveikatinimui, turzmui</v>
      </c>
      <c r="E7" s="407" t="str">
        <f>'10'!E7</f>
        <v>Tvarios aplinkos kūrimas, aplinkosauginio sąmoningumo didinimas</v>
      </c>
      <c r="F7" s="407" t="str">
        <f>'10'!F7</f>
        <v>Jaunimo ir su jaunimu dirbančių organizacijų stiprinimas, jaunimo užimtumo įvairinimas</v>
      </c>
      <c r="G7" s="407" t="str">
        <f>'10'!G7</f>
        <v>Potencialių pareiškėjų ir projektų vykdytojų mokymai</v>
      </c>
      <c r="H7" s="407" t="str">
        <f>'10'!H7</f>
        <v>Skaitmeninių, informacinių, komunikacinių technologijų taikymas versle</v>
      </c>
      <c r="I7" s="407" t="str">
        <f>'10'!I7</f>
        <v>Vietos produktų /paslaugų kūrimas ir (ar) populiarinimas taikant inovacijas</v>
      </c>
      <c r="J7" s="407" t="str">
        <f>'10'!J7</f>
        <v>Paslaugų įvairinimas/kūrimas, stiprinant materialinę bazę ir (ar) kompetencijas</v>
      </c>
      <c r="K7" s="407" t="str">
        <f>'10'!K7</f>
        <v xml:space="preserve">Vietos gyventojų socialinio aktyvumo bei verslumo skatinimas įtraukiant pažeidžiamas grupes </v>
      </c>
      <c r="L7" s="407" t="str">
        <f>'10'!L7</f>
        <v>Bendruomeninio verslo kūrimas skatinant savanorystę</v>
      </c>
      <c r="M7" s="407" t="str">
        <f>'10'!M7</f>
        <v>Tarptautinis, teritorinis bendradarbiavimas</v>
      </c>
      <c r="N7" s="407">
        <f>'10'!N7</f>
        <v>0</v>
      </c>
      <c r="O7" s="407">
        <f>'10'!O7</f>
        <v>0</v>
      </c>
      <c r="P7" s="407">
        <f>'10'!P7</f>
        <v>0</v>
      </c>
      <c r="Q7" s="407">
        <f>'10'!Q7</f>
        <v>0</v>
      </c>
      <c r="R7" s="407">
        <f>'10'!R7</f>
        <v>0</v>
      </c>
      <c r="S7" s="407">
        <f>'10'!S7</f>
        <v>0</v>
      </c>
      <c r="T7" s="407">
        <f>'10'!T7</f>
        <v>0</v>
      </c>
      <c r="U7" s="407">
        <f>'10'!U7</f>
        <v>0</v>
      </c>
      <c r="V7" s="407">
        <f>'10'!V7</f>
        <v>0</v>
      </c>
      <c r="W7" s="408">
        <f>'10'!W7</f>
        <v>0</v>
      </c>
      <c r="Y7" s="121"/>
    </row>
    <row r="8" spans="1:25" x14ac:dyDescent="0.3">
      <c r="A8" s="1" t="s">
        <v>540</v>
      </c>
      <c r="B8" s="124" t="s">
        <v>1458</v>
      </c>
      <c r="C8" s="131">
        <f>COUNTIFS(D8:W8,"taip")</f>
        <v>2</v>
      </c>
      <c r="D8" s="409" t="str">
        <f>HLOOKUP(D$6,'10'!D$6:D$70,$Y8,FALSE)</f>
        <v>Ne</v>
      </c>
      <c r="E8" s="410" t="str">
        <f>HLOOKUP(E$6,'10'!E$6:E$70,$Y8,FALSE)</f>
        <v>Ne</v>
      </c>
      <c r="F8" s="410" t="str">
        <f>HLOOKUP(F$6,'10'!F$6:F$70,$Y8,FALSE)</f>
        <v>Ne</v>
      </c>
      <c r="G8" s="410" t="str">
        <f>HLOOKUP(G$6,'10'!G$6:G$70,$Y8,FALSE)</f>
        <v>Taip</v>
      </c>
      <c r="H8" s="410" t="str">
        <f>HLOOKUP(H$6,'10'!H$6:H$70,$Y8,FALSE)</f>
        <v>Taip</v>
      </c>
      <c r="I8" s="410" t="str">
        <f>HLOOKUP(I$6,'10'!I$6:I$70,$Y8,FALSE)</f>
        <v>Ne</v>
      </c>
      <c r="J8" s="410" t="str">
        <f>HLOOKUP(J$6,'10'!J$6:J$70,$Y8,FALSE)</f>
        <v>Ne</v>
      </c>
      <c r="K8" s="410" t="str">
        <f>HLOOKUP(K$6,'10'!K$6:K$70,$Y8,FALSE)</f>
        <v>Ne</v>
      </c>
      <c r="L8" s="410" t="str">
        <f>HLOOKUP(L$6,'10'!L$6:L$70,$Y8,FALSE)</f>
        <v>Ne</v>
      </c>
      <c r="M8" s="410" t="str">
        <f>HLOOKUP(M$6,'10'!M$6:M$70,$Y8,FALSE)</f>
        <v>Ne</v>
      </c>
      <c r="N8" s="410" t="str">
        <f>HLOOKUP(N$6,'10'!N$6:N$70,$Y8,FALSE)</f>
        <v>Ne</v>
      </c>
      <c r="O8" s="410" t="str">
        <f>HLOOKUP(O$6,'10'!O$6:O$70,$Y8,FALSE)</f>
        <v>Ne</v>
      </c>
      <c r="P8" s="410" t="str">
        <f>HLOOKUP(P$6,'10'!P$6:P$70,$Y8,FALSE)</f>
        <v>Ne</v>
      </c>
      <c r="Q8" s="410" t="str">
        <f>HLOOKUP(Q$6,'10'!Q$6:Q$70,$Y8,FALSE)</f>
        <v>Ne</v>
      </c>
      <c r="R8" s="410" t="str">
        <f>HLOOKUP(R$6,'10'!R$6:R$70,$Y8,FALSE)</f>
        <v>Ne</v>
      </c>
      <c r="S8" s="410" t="str">
        <f>HLOOKUP(S$6,'10'!S$6:S$70,$Y8,FALSE)</f>
        <v>Ne</v>
      </c>
      <c r="T8" s="410" t="str">
        <f>HLOOKUP(T$6,'10'!T$6:T$70,$Y8,FALSE)</f>
        <v>Ne</v>
      </c>
      <c r="U8" s="410" t="str">
        <f>HLOOKUP(U$6,'10'!U$6:U$70,$Y8,FALSE)</f>
        <v>Ne</v>
      </c>
      <c r="V8" s="410" t="str">
        <f>HLOOKUP(V$6,'10'!V$6:V$70,$Y8,FALSE)</f>
        <v>Ne</v>
      </c>
      <c r="W8" s="411" t="str">
        <f>HLOOKUP(W$6,'10'!W$6:W$70,$Y8,FALSE)</f>
        <v>Ne</v>
      </c>
      <c r="Y8" s="121">
        <v>50</v>
      </c>
    </row>
    <row r="9" spans="1:25" x14ac:dyDescent="0.3">
      <c r="A9" s="1" t="s">
        <v>541</v>
      </c>
      <c r="B9" s="130" t="s">
        <v>456</v>
      </c>
      <c r="C9" s="412">
        <f>SUM(D9:W9)</f>
        <v>2</v>
      </c>
      <c r="D9" s="413"/>
      <c r="E9" s="414"/>
      <c r="F9" s="414"/>
      <c r="G9" s="414"/>
      <c r="H9" s="414">
        <v>2</v>
      </c>
      <c r="I9" s="414"/>
      <c r="J9" s="414"/>
      <c r="K9" s="414"/>
      <c r="L9" s="414"/>
      <c r="M9" s="414"/>
      <c r="N9" s="414"/>
      <c r="O9" s="414"/>
      <c r="P9" s="414"/>
      <c r="Q9" s="414"/>
      <c r="R9" s="414"/>
      <c r="S9" s="414"/>
      <c r="T9" s="414"/>
      <c r="U9" s="414"/>
      <c r="V9" s="414"/>
      <c r="W9" s="415"/>
      <c r="Y9" s="121"/>
    </row>
    <row r="10" spans="1:25" x14ac:dyDescent="0.3">
      <c r="A10" s="1" t="s">
        <v>542</v>
      </c>
      <c r="B10" s="128" t="s">
        <v>241</v>
      </c>
      <c r="C10" s="416"/>
      <c r="D10" s="417"/>
      <c r="E10" s="418"/>
      <c r="F10" s="418"/>
      <c r="G10" s="418"/>
      <c r="H10" s="418"/>
      <c r="I10" s="418"/>
      <c r="J10" s="418"/>
      <c r="K10" s="418"/>
      <c r="L10" s="418"/>
      <c r="M10" s="418"/>
      <c r="N10" s="418"/>
      <c r="O10" s="418"/>
      <c r="P10" s="418"/>
      <c r="Q10" s="418"/>
      <c r="R10" s="418"/>
      <c r="S10" s="418"/>
      <c r="T10" s="418"/>
      <c r="U10" s="418"/>
      <c r="V10" s="418"/>
      <c r="W10" s="419"/>
      <c r="Y10" s="121"/>
    </row>
    <row r="11" spans="1:25" x14ac:dyDescent="0.3">
      <c r="A11" s="1" t="s">
        <v>543</v>
      </c>
      <c r="B11" s="420" t="s">
        <v>100</v>
      </c>
      <c r="C11" s="421"/>
      <c r="D11" s="422"/>
      <c r="E11" s="423"/>
      <c r="F11" s="423"/>
      <c r="G11" s="423"/>
      <c r="H11" s="423"/>
      <c r="I11" s="423"/>
      <c r="J11" s="423"/>
      <c r="K11" s="423"/>
      <c r="L11" s="423"/>
      <c r="M11" s="423"/>
      <c r="N11" s="423"/>
      <c r="O11" s="423"/>
      <c r="P11" s="423"/>
      <c r="Q11" s="423"/>
      <c r="R11" s="423"/>
      <c r="S11" s="423"/>
      <c r="T11" s="423"/>
      <c r="U11" s="423"/>
      <c r="V11" s="423"/>
      <c r="W11" s="424"/>
      <c r="Y11" s="121"/>
    </row>
    <row r="12" spans="1:25" x14ac:dyDescent="0.3">
      <c r="A12" s="1" t="s">
        <v>544</v>
      </c>
      <c r="B12" s="420" t="s">
        <v>101</v>
      </c>
      <c r="C12" s="425"/>
      <c r="D12" s="422"/>
      <c r="E12" s="423"/>
      <c r="F12" s="423"/>
      <c r="G12" s="423"/>
      <c r="H12" s="423"/>
      <c r="I12" s="423"/>
      <c r="J12" s="423"/>
      <c r="K12" s="423"/>
      <c r="L12" s="423"/>
      <c r="M12" s="423"/>
      <c r="N12" s="423"/>
      <c r="O12" s="423"/>
      <c r="P12" s="423"/>
      <c r="Q12" s="423"/>
      <c r="R12" s="423"/>
      <c r="S12" s="423"/>
      <c r="T12" s="423"/>
      <c r="U12" s="423"/>
      <c r="V12" s="423"/>
      <c r="W12" s="424"/>
      <c r="Y12" s="121"/>
    </row>
    <row r="13" spans="1:25" x14ac:dyDescent="0.3">
      <c r="A13" s="1" t="s">
        <v>545</v>
      </c>
      <c r="B13" s="420" t="s">
        <v>102</v>
      </c>
      <c r="C13" s="425">
        <v>1</v>
      </c>
      <c r="D13" s="422"/>
      <c r="E13" s="423"/>
      <c r="F13" s="423"/>
      <c r="G13" s="423"/>
      <c r="H13" s="423"/>
      <c r="I13" s="423"/>
      <c r="J13" s="423"/>
      <c r="K13" s="423"/>
      <c r="L13" s="423"/>
      <c r="M13" s="423"/>
      <c r="N13" s="423"/>
      <c r="O13" s="423"/>
      <c r="P13" s="423"/>
      <c r="Q13" s="423"/>
      <c r="R13" s="423"/>
      <c r="S13" s="423"/>
      <c r="T13" s="423"/>
      <c r="U13" s="423"/>
      <c r="V13" s="423"/>
      <c r="W13" s="424"/>
      <c r="Y13" s="121"/>
    </row>
    <row r="14" spans="1:25" x14ac:dyDescent="0.3">
      <c r="A14" s="1" t="s">
        <v>546</v>
      </c>
      <c r="B14" s="420" t="s">
        <v>103</v>
      </c>
      <c r="C14" s="425"/>
      <c r="D14" s="422"/>
      <c r="E14" s="423"/>
      <c r="F14" s="423"/>
      <c r="G14" s="423"/>
      <c r="H14" s="423"/>
      <c r="I14" s="423"/>
      <c r="J14" s="423"/>
      <c r="K14" s="423"/>
      <c r="L14" s="423"/>
      <c r="M14" s="423"/>
      <c r="N14" s="423"/>
      <c r="O14" s="423"/>
      <c r="P14" s="423"/>
      <c r="Q14" s="423"/>
      <c r="R14" s="423"/>
      <c r="S14" s="423"/>
      <c r="T14" s="423"/>
      <c r="U14" s="423"/>
      <c r="V14" s="423"/>
      <c r="W14" s="424"/>
      <c r="Y14" s="121"/>
    </row>
    <row r="15" spans="1:25" x14ac:dyDescent="0.3">
      <c r="A15" s="1" t="s">
        <v>547</v>
      </c>
      <c r="B15" s="420" t="s">
        <v>104</v>
      </c>
      <c r="C15" s="425">
        <v>1</v>
      </c>
      <c r="D15" s="422"/>
      <c r="E15" s="423"/>
      <c r="F15" s="423"/>
      <c r="G15" s="423"/>
      <c r="H15" s="423"/>
      <c r="I15" s="423"/>
      <c r="J15" s="423"/>
      <c r="K15" s="423"/>
      <c r="L15" s="423"/>
      <c r="M15" s="423"/>
      <c r="N15" s="423"/>
      <c r="O15" s="423"/>
      <c r="P15" s="423"/>
      <c r="Q15" s="423"/>
      <c r="R15" s="423"/>
      <c r="S15" s="423"/>
      <c r="T15" s="423"/>
      <c r="U15" s="423"/>
      <c r="V15" s="423"/>
      <c r="W15" s="424"/>
      <c r="Y15" s="121"/>
    </row>
    <row r="16" spans="1:25" x14ac:dyDescent="0.3">
      <c r="A16" s="1" t="s">
        <v>548</v>
      </c>
      <c r="B16" s="420" t="s">
        <v>105</v>
      </c>
      <c r="C16" s="425"/>
      <c r="D16" s="422"/>
      <c r="E16" s="423"/>
      <c r="F16" s="423"/>
      <c r="G16" s="423"/>
      <c r="H16" s="423"/>
      <c r="I16" s="423"/>
      <c r="J16" s="423"/>
      <c r="K16" s="423"/>
      <c r="L16" s="423"/>
      <c r="M16" s="423"/>
      <c r="N16" s="423"/>
      <c r="O16" s="423"/>
      <c r="P16" s="423"/>
      <c r="Q16" s="423"/>
      <c r="R16" s="423"/>
      <c r="S16" s="423"/>
      <c r="T16" s="423"/>
      <c r="U16" s="423"/>
      <c r="V16" s="423"/>
      <c r="W16" s="424"/>
      <c r="Y16" s="121"/>
    </row>
    <row r="17" spans="1:25" x14ac:dyDescent="0.3">
      <c r="A17" s="1" t="s">
        <v>549</v>
      </c>
      <c r="B17" s="426" t="s">
        <v>401</v>
      </c>
      <c r="C17" s="416"/>
      <c r="D17" s="422"/>
      <c r="E17" s="423"/>
      <c r="F17" s="423"/>
      <c r="G17" s="423"/>
      <c r="H17" s="423"/>
      <c r="I17" s="423"/>
      <c r="J17" s="423"/>
      <c r="K17" s="423"/>
      <c r="L17" s="423"/>
      <c r="M17" s="423"/>
      <c r="N17" s="423"/>
      <c r="O17" s="423"/>
      <c r="P17" s="423"/>
      <c r="Q17" s="423"/>
      <c r="R17" s="423"/>
      <c r="S17" s="423"/>
      <c r="T17" s="423"/>
      <c r="U17" s="423"/>
      <c r="V17" s="423"/>
      <c r="W17" s="424"/>
      <c r="Y17" s="121"/>
    </row>
    <row r="18" spans="1:25" x14ac:dyDescent="0.3">
      <c r="A18" s="1" t="s">
        <v>550</v>
      </c>
      <c r="B18" s="427" t="s">
        <v>402</v>
      </c>
      <c r="C18" s="428"/>
      <c r="D18" s="422"/>
      <c r="E18" s="423"/>
      <c r="F18" s="423"/>
      <c r="G18" s="423"/>
      <c r="H18" s="423"/>
      <c r="I18" s="423"/>
      <c r="J18" s="423"/>
      <c r="K18" s="423"/>
      <c r="L18" s="423"/>
      <c r="M18" s="423"/>
      <c r="N18" s="423"/>
      <c r="O18" s="423"/>
      <c r="P18" s="423"/>
      <c r="Q18" s="423"/>
      <c r="R18" s="423"/>
      <c r="S18" s="423"/>
      <c r="T18" s="423"/>
      <c r="U18" s="423"/>
      <c r="V18" s="423"/>
      <c r="W18" s="424"/>
      <c r="Y18" s="121"/>
    </row>
    <row r="19" spans="1:25" x14ac:dyDescent="0.3">
      <c r="A19" s="1" t="s">
        <v>551</v>
      </c>
      <c r="B19" s="128" t="s">
        <v>160</v>
      </c>
      <c r="C19" s="429">
        <f>SUM(C11:C16)</f>
        <v>2</v>
      </c>
      <c r="D19" s="422"/>
      <c r="E19" s="423"/>
      <c r="F19" s="423"/>
      <c r="G19" s="423"/>
      <c r="H19" s="423"/>
      <c r="I19" s="423"/>
      <c r="J19" s="423"/>
      <c r="K19" s="423"/>
      <c r="L19" s="423"/>
      <c r="M19" s="423"/>
      <c r="N19" s="423"/>
      <c r="O19" s="423"/>
      <c r="P19" s="423"/>
      <c r="Q19" s="423"/>
      <c r="R19" s="423"/>
      <c r="S19" s="423"/>
      <c r="T19" s="423"/>
      <c r="U19" s="423"/>
      <c r="V19" s="423"/>
      <c r="W19" s="424"/>
      <c r="Y19" s="121"/>
    </row>
    <row r="20" spans="1:25" x14ac:dyDescent="0.3">
      <c r="A20" s="1" t="s">
        <v>552</v>
      </c>
      <c r="B20" s="216" t="s">
        <v>1104</v>
      </c>
      <c r="C20" s="201" t="str">
        <f>IF(C9=C19,"Gerai","Klaida")</f>
        <v>Gerai</v>
      </c>
      <c r="D20" s="430"/>
      <c r="E20" s="431"/>
      <c r="F20" s="431"/>
      <c r="G20" s="431"/>
      <c r="H20" s="431"/>
      <c r="I20" s="431"/>
      <c r="J20" s="431"/>
      <c r="K20" s="431"/>
      <c r="L20" s="431"/>
      <c r="M20" s="431"/>
      <c r="N20" s="431"/>
      <c r="O20" s="431"/>
      <c r="P20" s="431"/>
      <c r="Q20" s="431"/>
      <c r="R20" s="431"/>
      <c r="S20" s="431"/>
      <c r="T20" s="431"/>
      <c r="U20" s="431"/>
      <c r="V20" s="431"/>
      <c r="W20" s="432"/>
      <c r="Y20" s="121"/>
    </row>
    <row r="21" spans="1:25" x14ac:dyDescent="0.3">
      <c r="A21" s="1" t="s">
        <v>553</v>
      </c>
      <c r="B21" s="1"/>
      <c r="Y21" s="121"/>
    </row>
    <row r="22" spans="1:25" ht="21" x14ac:dyDescent="0.3">
      <c r="A22" s="1" t="s">
        <v>554</v>
      </c>
      <c r="B22" s="406" t="s">
        <v>406</v>
      </c>
      <c r="C22" s="403" t="s">
        <v>140</v>
      </c>
      <c r="D22" s="404" t="s">
        <v>0</v>
      </c>
      <c r="E22" s="404" t="s">
        <v>1</v>
      </c>
      <c r="F22" s="404" t="s">
        <v>2</v>
      </c>
      <c r="G22" s="404" t="s">
        <v>3</v>
      </c>
      <c r="H22" s="404" t="s">
        <v>4</v>
      </c>
      <c r="I22" s="404" t="s">
        <v>5</v>
      </c>
      <c r="J22" s="404" t="s">
        <v>6</v>
      </c>
      <c r="K22" s="404" t="s">
        <v>7</v>
      </c>
      <c r="L22" s="404" t="s">
        <v>8</v>
      </c>
      <c r="M22" s="404" t="s">
        <v>9</v>
      </c>
      <c r="N22" s="404" t="s">
        <v>43</v>
      </c>
      <c r="O22" s="404" t="s">
        <v>44</v>
      </c>
      <c r="P22" s="404" t="s">
        <v>45</v>
      </c>
      <c r="Q22" s="404" t="s">
        <v>46</v>
      </c>
      <c r="R22" s="404" t="s">
        <v>47</v>
      </c>
      <c r="S22" s="404" t="s">
        <v>48</v>
      </c>
      <c r="T22" s="404" t="s">
        <v>49</v>
      </c>
      <c r="U22" s="404" t="s">
        <v>50</v>
      </c>
      <c r="V22" s="404" t="s">
        <v>51</v>
      </c>
      <c r="W22" s="405" t="s">
        <v>52</v>
      </c>
      <c r="Y22" s="121"/>
    </row>
    <row r="23" spans="1:25" x14ac:dyDescent="0.3">
      <c r="A23" s="1" t="s">
        <v>555</v>
      </c>
      <c r="B23" s="433"/>
      <c r="C23" s="194" t="s">
        <v>160</v>
      </c>
      <c r="D23" s="434"/>
      <c r="E23" s="434"/>
      <c r="F23" s="434"/>
      <c r="G23" s="434"/>
      <c r="H23" s="434"/>
      <c r="I23" s="434"/>
      <c r="J23" s="434"/>
      <c r="K23" s="434"/>
      <c r="L23" s="434"/>
      <c r="M23" s="434"/>
      <c r="N23" s="434"/>
      <c r="O23" s="434"/>
      <c r="P23" s="434"/>
      <c r="Q23" s="434"/>
      <c r="R23" s="434"/>
      <c r="S23" s="434"/>
      <c r="T23" s="434"/>
      <c r="U23" s="434"/>
      <c r="V23" s="434"/>
      <c r="W23" s="258"/>
      <c r="Y23" s="121"/>
    </row>
    <row r="24" spans="1:25" x14ac:dyDescent="0.3">
      <c r="A24" s="1" t="s">
        <v>556</v>
      </c>
      <c r="B24" s="124" t="str">
        <f>$B$8</f>
        <v>Ar rodiklis taikomas VPS priemonei?</v>
      </c>
      <c r="C24" s="131">
        <f>COUNTIFS(D24:W24,"taip")</f>
        <v>3</v>
      </c>
      <c r="D24" s="410" t="str">
        <f>HLOOKUP(D$6,'10'!D$6:D$70,$Y24,FALSE)</f>
        <v>Ne</v>
      </c>
      <c r="E24" s="410" t="str">
        <f>HLOOKUP(E$6,'10'!E$6:E$70,$Y24,FALSE)</f>
        <v>Ne</v>
      </c>
      <c r="F24" s="410" t="str">
        <f>HLOOKUP(F$6,'10'!F$6:F$70,$Y24,FALSE)</f>
        <v>Ne</v>
      </c>
      <c r="G24" s="410" t="str">
        <f>HLOOKUP(G$6,'10'!G$6:G$70,$Y24,FALSE)</f>
        <v>Ne</v>
      </c>
      <c r="H24" s="410" t="str">
        <f>HLOOKUP(H$6,'10'!H$6:H$70,$Y24,FALSE)</f>
        <v>Taip</v>
      </c>
      <c r="I24" s="410" t="str">
        <f>HLOOKUP(I$6,'10'!I$6:I$70,$Y24,FALSE)</f>
        <v>Taip</v>
      </c>
      <c r="J24" s="410" t="str">
        <f>HLOOKUP(J$6,'10'!J$6:J$70,$Y24,FALSE)</f>
        <v>Taip</v>
      </c>
      <c r="K24" s="410" t="str">
        <f>HLOOKUP(K$6,'10'!K$6:K$70,$Y24,FALSE)</f>
        <v>Ne</v>
      </c>
      <c r="L24" s="410" t="str">
        <f>HLOOKUP(L$6,'10'!L$6:L$70,$Y24,FALSE)</f>
        <v>Ne</v>
      </c>
      <c r="M24" s="410" t="str">
        <f>HLOOKUP(M$6,'10'!M$6:M$70,$Y24,FALSE)</f>
        <v>Ne</v>
      </c>
      <c r="N24" s="410" t="str">
        <f>HLOOKUP(N$6,'10'!N$6:N$70,$Y24,FALSE)</f>
        <v>Ne</v>
      </c>
      <c r="O24" s="410" t="str">
        <f>HLOOKUP(O$6,'10'!O$6:O$70,$Y24,FALSE)</f>
        <v>Ne</v>
      </c>
      <c r="P24" s="410" t="str">
        <f>HLOOKUP(P$6,'10'!P$6:P$70,$Y24,FALSE)</f>
        <v>Ne</v>
      </c>
      <c r="Q24" s="410" t="str">
        <f>HLOOKUP(Q$6,'10'!Q$6:Q$70,$Y24,FALSE)</f>
        <v>Ne</v>
      </c>
      <c r="R24" s="410" t="str">
        <f>HLOOKUP(R$6,'10'!R$6:R$70,$Y24,FALSE)</f>
        <v>Ne</v>
      </c>
      <c r="S24" s="410" t="str">
        <f>HLOOKUP(S$6,'10'!S$6:S$70,$Y24,FALSE)</f>
        <v>Ne</v>
      </c>
      <c r="T24" s="410" t="str">
        <f>HLOOKUP(T$6,'10'!T$6:T$70,$Y24,FALSE)</f>
        <v>Ne</v>
      </c>
      <c r="U24" s="410" t="str">
        <f>HLOOKUP(U$6,'10'!U$6:U$70,$Y24,FALSE)</f>
        <v>Ne</v>
      </c>
      <c r="V24" s="410" t="str">
        <f>HLOOKUP(V$6,'10'!V$6:V$70,$Y24,FALSE)</f>
        <v>Ne</v>
      </c>
      <c r="W24" s="411" t="str">
        <f>HLOOKUP(W$6,'10'!W$6:W$70,$Y24,FALSE)</f>
        <v>Ne</v>
      </c>
      <c r="Y24" s="121">
        <v>51</v>
      </c>
    </row>
    <row r="25" spans="1:25" x14ac:dyDescent="0.3">
      <c r="A25" s="1" t="s">
        <v>557</v>
      </c>
      <c r="B25" s="130" t="str">
        <f>B9</f>
        <v>Kiekybinis tikslas iki 2029 m.</v>
      </c>
      <c r="C25" s="412">
        <f>SUM(D25:W25)</f>
        <v>9.5</v>
      </c>
      <c r="D25" s="435"/>
      <c r="E25" s="435"/>
      <c r="F25" s="435"/>
      <c r="G25" s="435"/>
      <c r="H25" s="435">
        <v>2</v>
      </c>
      <c r="I25" s="435">
        <v>1</v>
      </c>
      <c r="J25" s="435">
        <v>4</v>
      </c>
      <c r="K25" s="435">
        <v>2</v>
      </c>
      <c r="L25" s="435">
        <v>0.5</v>
      </c>
      <c r="M25" s="435"/>
      <c r="N25" s="435"/>
      <c r="O25" s="435"/>
      <c r="P25" s="435"/>
      <c r="Q25" s="435"/>
      <c r="R25" s="435"/>
      <c r="S25" s="435"/>
      <c r="T25" s="435"/>
      <c r="U25" s="435"/>
      <c r="V25" s="435"/>
      <c r="W25" s="436"/>
      <c r="Y25" s="121"/>
    </row>
    <row r="26" spans="1:25" x14ac:dyDescent="0.3">
      <c r="A26" s="1" t="s">
        <v>558</v>
      </c>
      <c r="B26" s="130" t="s">
        <v>1461</v>
      </c>
      <c r="C26" s="743"/>
      <c r="D26" s="400" t="s">
        <v>76</v>
      </c>
      <c r="E26" s="400" t="s">
        <v>76</v>
      </c>
      <c r="F26" s="400" t="s">
        <v>76</v>
      </c>
      <c r="G26" s="400" t="s">
        <v>76</v>
      </c>
      <c r="H26" s="400" t="s">
        <v>76</v>
      </c>
      <c r="I26" s="400" t="s">
        <v>76</v>
      </c>
      <c r="J26" s="400" t="s">
        <v>76</v>
      </c>
      <c r="K26" s="400" t="s">
        <v>76</v>
      </c>
      <c r="L26" s="400" t="s">
        <v>76</v>
      </c>
      <c r="M26" s="400" t="s">
        <v>76</v>
      </c>
      <c r="N26" s="400" t="s">
        <v>76</v>
      </c>
      <c r="O26" s="400" t="s">
        <v>76</v>
      </c>
      <c r="P26" s="400" t="s">
        <v>76</v>
      </c>
      <c r="Q26" s="400" t="s">
        <v>76</v>
      </c>
      <c r="R26" s="400" t="s">
        <v>76</v>
      </c>
      <c r="S26" s="400" t="s">
        <v>76</v>
      </c>
      <c r="T26" s="400" t="s">
        <v>76</v>
      </c>
      <c r="U26" s="400" t="s">
        <v>76</v>
      </c>
      <c r="V26" s="400" t="s">
        <v>76</v>
      </c>
      <c r="W26" s="401" t="s">
        <v>76</v>
      </c>
      <c r="Y26" s="121"/>
    </row>
    <row r="27" spans="1:25" x14ac:dyDescent="0.3">
      <c r="A27" s="1" t="s">
        <v>559</v>
      </c>
      <c r="B27" s="130" t="s">
        <v>1462</v>
      </c>
      <c r="C27" s="744"/>
      <c r="D27" s="400" t="s">
        <v>76</v>
      </c>
      <c r="E27" s="400" t="s">
        <v>76</v>
      </c>
      <c r="F27" s="400" t="s">
        <v>76</v>
      </c>
      <c r="G27" s="400" t="s">
        <v>76</v>
      </c>
      <c r="H27" s="400" t="s">
        <v>76</v>
      </c>
      <c r="I27" s="400" t="s">
        <v>76</v>
      </c>
      <c r="J27" s="400" t="s">
        <v>76</v>
      </c>
      <c r="K27" s="400" t="s">
        <v>76</v>
      </c>
      <c r="L27" s="400" t="s">
        <v>76</v>
      </c>
      <c r="M27" s="400" t="s">
        <v>76</v>
      </c>
      <c r="N27" s="400" t="s">
        <v>76</v>
      </c>
      <c r="O27" s="400" t="s">
        <v>76</v>
      </c>
      <c r="P27" s="400" t="s">
        <v>76</v>
      </c>
      <c r="Q27" s="400" t="s">
        <v>76</v>
      </c>
      <c r="R27" s="400" t="s">
        <v>76</v>
      </c>
      <c r="S27" s="400" t="s">
        <v>76</v>
      </c>
      <c r="T27" s="400" t="s">
        <v>76</v>
      </c>
      <c r="U27" s="400" t="s">
        <v>76</v>
      </c>
      <c r="V27" s="400" t="s">
        <v>76</v>
      </c>
      <c r="W27" s="401" t="s">
        <v>76</v>
      </c>
      <c r="Y27" s="121"/>
    </row>
    <row r="28" spans="1:25" x14ac:dyDescent="0.3">
      <c r="A28" s="1" t="s">
        <v>560</v>
      </c>
      <c r="B28" s="437" t="s">
        <v>241</v>
      </c>
      <c r="C28" s="428"/>
      <c r="D28" s="417"/>
      <c r="E28" s="418"/>
      <c r="F28" s="418"/>
      <c r="G28" s="418"/>
      <c r="H28" s="418"/>
      <c r="I28" s="418"/>
      <c r="J28" s="418"/>
      <c r="K28" s="418"/>
      <c r="L28" s="418"/>
      <c r="M28" s="418"/>
      <c r="N28" s="418"/>
      <c r="O28" s="418"/>
      <c r="P28" s="418"/>
      <c r="Q28" s="418"/>
      <c r="R28" s="418"/>
      <c r="S28" s="418"/>
      <c r="T28" s="418"/>
      <c r="U28" s="418"/>
      <c r="V28" s="418"/>
      <c r="W28" s="419"/>
      <c r="Y28" s="121"/>
    </row>
    <row r="29" spans="1:25" x14ac:dyDescent="0.3">
      <c r="A29" s="1" t="s">
        <v>561</v>
      </c>
      <c r="B29" s="99" t="s">
        <v>100</v>
      </c>
      <c r="C29" s="425"/>
      <c r="D29" s="422"/>
      <c r="E29" s="423"/>
      <c r="F29" s="423"/>
      <c r="G29" s="423"/>
      <c r="H29" s="423"/>
      <c r="I29" s="423"/>
      <c r="J29" s="423"/>
      <c r="K29" s="423"/>
      <c r="L29" s="423"/>
      <c r="M29" s="423"/>
      <c r="N29" s="423"/>
      <c r="O29" s="423"/>
      <c r="P29" s="423"/>
      <c r="Q29" s="423"/>
      <c r="R29" s="423"/>
      <c r="S29" s="423"/>
      <c r="T29" s="423"/>
      <c r="U29" s="423"/>
      <c r="V29" s="423"/>
      <c r="W29" s="424"/>
      <c r="Y29" s="121"/>
    </row>
    <row r="30" spans="1:25" x14ac:dyDescent="0.3">
      <c r="A30" s="1" t="s">
        <v>562</v>
      </c>
      <c r="B30" s="99" t="s">
        <v>101</v>
      </c>
      <c r="C30" s="425">
        <v>1</v>
      </c>
      <c r="D30" s="422"/>
      <c r="E30" s="423"/>
      <c r="F30" s="423"/>
      <c r="G30" s="423"/>
      <c r="H30" s="423"/>
      <c r="I30" s="423"/>
      <c r="J30" s="423"/>
      <c r="K30" s="423"/>
      <c r="L30" s="423"/>
      <c r="M30" s="423"/>
      <c r="N30" s="423"/>
      <c r="O30" s="423"/>
      <c r="P30" s="423"/>
      <c r="Q30" s="423"/>
      <c r="R30" s="423"/>
      <c r="S30" s="423"/>
      <c r="T30" s="423"/>
      <c r="U30" s="423"/>
      <c r="V30" s="423"/>
      <c r="W30" s="424"/>
      <c r="Y30" s="121"/>
    </row>
    <row r="31" spans="1:25" x14ac:dyDescent="0.3">
      <c r="A31" s="1" t="s">
        <v>563</v>
      </c>
      <c r="B31" s="99" t="s">
        <v>102</v>
      </c>
      <c r="C31" s="15">
        <v>3</v>
      </c>
      <c r="D31" s="422"/>
      <c r="E31" s="423"/>
      <c r="F31" s="423"/>
      <c r="G31" s="423"/>
      <c r="H31" s="423"/>
      <c r="I31" s="423"/>
      <c r="J31" s="423"/>
      <c r="K31" s="423"/>
      <c r="L31" s="423"/>
      <c r="M31" s="423"/>
      <c r="N31" s="423"/>
      <c r="O31" s="423"/>
      <c r="P31" s="423"/>
      <c r="Q31" s="423"/>
      <c r="R31" s="423"/>
      <c r="S31" s="423"/>
      <c r="T31" s="423"/>
      <c r="U31" s="423"/>
      <c r="V31" s="423"/>
      <c r="W31" s="424"/>
      <c r="Y31" s="121"/>
    </row>
    <row r="32" spans="1:25" x14ac:dyDescent="0.3">
      <c r="A32" s="1" t="s">
        <v>564</v>
      </c>
      <c r="B32" s="99" t="s">
        <v>103</v>
      </c>
      <c r="C32" s="425">
        <v>5</v>
      </c>
      <c r="D32" s="422"/>
      <c r="E32" s="423"/>
      <c r="F32" s="423"/>
      <c r="G32" s="423"/>
      <c r="H32" s="423"/>
      <c r="I32" s="423"/>
      <c r="J32" s="423"/>
      <c r="K32" s="423"/>
      <c r="L32" s="423"/>
      <c r="M32" s="423"/>
      <c r="N32" s="423"/>
      <c r="O32" s="423"/>
      <c r="P32" s="423"/>
      <c r="Q32" s="423"/>
      <c r="R32" s="423"/>
      <c r="S32" s="423"/>
      <c r="T32" s="423"/>
      <c r="U32" s="423"/>
      <c r="V32" s="423"/>
      <c r="W32" s="424"/>
      <c r="Y32" s="121"/>
    </row>
    <row r="33" spans="1:25" x14ac:dyDescent="0.3">
      <c r="A33" s="1" t="s">
        <v>565</v>
      </c>
      <c r="B33" s="99" t="s">
        <v>104</v>
      </c>
      <c r="C33" s="425">
        <v>0.5</v>
      </c>
      <c r="D33" s="422"/>
      <c r="E33" s="423"/>
      <c r="F33" s="423"/>
      <c r="G33" s="423"/>
      <c r="H33" s="423"/>
      <c r="I33" s="423"/>
      <c r="J33" s="423"/>
      <c r="K33" s="423"/>
      <c r="L33" s="423"/>
      <c r="M33" s="423"/>
      <c r="N33" s="423"/>
      <c r="O33" s="423"/>
      <c r="P33" s="423"/>
      <c r="Q33" s="423"/>
      <c r="R33" s="423"/>
      <c r="S33" s="423"/>
      <c r="T33" s="423"/>
      <c r="U33" s="423"/>
      <c r="V33" s="423"/>
      <c r="W33" s="424"/>
      <c r="Y33" s="121"/>
    </row>
    <row r="34" spans="1:25" x14ac:dyDescent="0.3">
      <c r="A34" s="1" t="s">
        <v>566</v>
      </c>
      <c r="B34" s="99" t="s">
        <v>105</v>
      </c>
      <c r="C34" s="425"/>
      <c r="D34" s="422"/>
      <c r="E34" s="423"/>
      <c r="F34" s="423"/>
      <c r="G34" s="423"/>
      <c r="H34" s="423"/>
      <c r="I34" s="423"/>
      <c r="J34" s="423"/>
      <c r="K34" s="423"/>
      <c r="L34" s="423"/>
      <c r="M34" s="423"/>
      <c r="N34" s="423"/>
      <c r="O34" s="423"/>
      <c r="P34" s="423"/>
      <c r="Q34" s="423"/>
      <c r="R34" s="423"/>
      <c r="S34" s="423"/>
      <c r="T34" s="423"/>
      <c r="U34" s="423"/>
      <c r="V34" s="423"/>
      <c r="W34" s="424"/>
      <c r="Y34" s="121"/>
    </row>
    <row r="35" spans="1:25" x14ac:dyDescent="0.3">
      <c r="A35" s="1" t="s">
        <v>567</v>
      </c>
      <c r="B35" s="426" t="s">
        <v>401</v>
      </c>
      <c r="C35" s="416"/>
      <c r="D35" s="422"/>
      <c r="E35" s="423"/>
      <c r="F35" s="423"/>
      <c r="G35" s="423"/>
      <c r="H35" s="423"/>
      <c r="I35" s="423"/>
      <c r="J35" s="423"/>
      <c r="K35" s="423"/>
      <c r="L35" s="423"/>
      <c r="M35" s="423"/>
      <c r="N35" s="423"/>
      <c r="O35" s="423"/>
      <c r="P35" s="423"/>
      <c r="Q35" s="423"/>
      <c r="R35" s="423"/>
      <c r="S35" s="423"/>
      <c r="T35" s="423"/>
      <c r="U35" s="423"/>
      <c r="V35" s="423"/>
      <c r="W35" s="424"/>
      <c r="Y35" s="121"/>
    </row>
    <row r="36" spans="1:25" x14ac:dyDescent="0.3">
      <c r="A36" s="1" t="s">
        <v>568</v>
      </c>
      <c r="B36" s="427" t="s">
        <v>402</v>
      </c>
      <c r="C36" s="428"/>
      <c r="D36" s="422"/>
      <c r="E36" s="423"/>
      <c r="F36" s="423"/>
      <c r="G36" s="423"/>
      <c r="H36" s="423"/>
      <c r="I36" s="423"/>
      <c r="J36" s="423"/>
      <c r="K36" s="423"/>
      <c r="L36" s="423"/>
      <c r="M36" s="423"/>
      <c r="N36" s="423"/>
      <c r="O36" s="423"/>
      <c r="P36" s="423"/>
      <c r="Q36" s="423"/>
      <c r="R36" s="423"/>
      <c r="S36" s="423"/>
      <c r="T36" s="423"/>
      <c r="U36" s="423"/>
      <c r="V36" s="423"/>
      <c r="W36" s="424"/>
      <c r="Y36" s="121"/>
    </row>
    <row r="37" spans="1:25" x14ac:dyDescent="0.3">
      <c r="A37" s="1" t="s">
        <v>569</v>
      </c>
      <c r="B37" s="128" t="s">
        <v>160</v>
      </c>
      <c r="C37" s="438">
        <f>SUM(C29:C34)</f>
        <v>9.5</v>
      </c>
      <c r="D37" s="422"/>
      <c r="E37" s="423"/>
      <c r="F37" s="423"/>
      <c r="G37" s="423"/>
      <c r="H37" s="423"/>
      <c r="I37" s="423"/>
      <c r="J37" s="423"/>
      <c r="K37" s="423"/>
      <c r="L37" s="423"/>
      <c r="M37" s="423"/>
      <c r="N37" s="423"/>
      <c r="O37" s="423"/>
      <c r="P37" s="423"/>
      <c r="Q37" s="423"/>
      <c r="R37" s="423"/>
      <c r="S37" s="423"/>
      <c r="T37" s="423"/>
      <c r="U37" s="423"/>
      <c r="V37" s="423"/>
      <c r="W37" s="424"/>
      <c r="Y37" s="121"/>
    </row>
    <row r="38" spans="1:25" x14ac:dyDescent="0.3">
      <c r="A38" s="1" t="s">
        <v>570</v>
      </c>
      <c r="B38" s="216" t="s">
        <v>1104</v>
      </c>
      <c r="C38" s="201" t="str">
        <f>IF(C25=C37,"Gerai","Klaida")</f>
        <v>Gerai</v>
      </c>
      <c r="D38" s="430"/>
      <c r="E38" s="431"/>
      <c r="F38" s="431"/>
      <c r="G38" s="431"/>
      <c r="H38" s="431"/>
      <c r="I38" s="431"/>
      <c r="J38" s="431"/>
      <c r="K38" s="431"/>
      <c r="L38" s="431"/>
      <c r="M38" s="431"/>
      <c r="N38" s="431"/>
      <c r="O38" s="431"/>
      <c r="P38" s="431"/>
      <c r="Q38" s="431"/>
      <c r="R38" s="431"/>
      <c r="S38" s="431"/>
      <c r="T38" s="431"/>
      <c r="U38" s="431"/>
      <c r="V38" s="431"/>
      <c r="W38" s="432"/>
      <c r="Y38" s="121"/>
    </row>
    <row r="39" spans="1:25" x14ac:dyDescent="0.3">
      <c r="A39" s="1" t="s">
        <v>571</v>
      </c>
      <c r="B39" s="1"/>
      <c r="C39" s="13"/>
      <c r="Y39" s="121"/>
    </row>
    <row r="40" spans="1:25" ht="21" x14ac:dyDescent="0.3">
      <c r="A40" s="1" t="s">
        <v>572</v>
      </c>
      <c r="B40" s="406" t="s">
        <v>407</v>
      </c>
      <c r="C40" s="403" t="s">
        <v>141</v>
      </c>
      <c r="D40" s="404" t="s">
        <v>0</v>
      </c>
      <c r="E40" s="404" t="s">
        <v>1</v>
      </c>
      <c r="F40" s="404" t="s">
        <v>2</v>
      </c>
      <c r="G40" s="404" t="s">
        <v>3</v>
      </c>
      <c r="H40" s="404" t="s">
        <v>4</v>
      </c>
      <c r="I40" s="404" t="s">
        <v>5</v>
      </c>
      <c r="J40" s="404" t="s">
        <v>6</v>
      </c>
      <c r="K40" s="404" t="s">
        <v>7</v>
      </c>
      <c r="L40" s="404" t="s">
        <v>8</v>
      </c>
      <c r="M40" s="404" t="s">
        <v>9</v>
      </c>
      <c r="N40" s="404" t="s">
        <v>43</v>
      </c>
      <c r="O40" s="404" t="s">
        <v>44</v>
      </c>
      <c r="P40" s="404" t="s">
        <v>45</v>
      </c>
      <c r="Q40" s="404" t="s">
        <v>46</v>
      </c>
      <c r="R40" s="404" t="s">
        <v>47</v>
      </c>
      <c r="S40" s="404" t="s">
        <v>48</v>
      </c>
      <c r="T40" s="404" t="s">
        <v>49</v>
      </c>
      <c r="U40" s="404" t="s">
        <v>50</v>
      </c>
      <c r="V40" s="404" t="s">
        <v>51</v>
      </c>
      <c r="W40" s="405" t="s">
        <v>52</v>
      </c>
      <c r="Y40" s="121"/>
    </row>
    <row r="41" spans="1:25" x14ac:dyDescent="0.3">
      <c r="A41" s="1" t="s">
        <v>573</v>
      </c>
      <c r="B41" s="433"/>
      <c r="C41" s="194" t="s">
        <v>160</v>
      </c>
      <c r="D41" s="434"/>
      <c r="E41" s="434"/>
      <c r="F41" s="434"/>
      <c r="G41" s="434"/>
      <c r="H41" s="434"/>
      <c r="I41" s="434"/>
      <c r="J41" s="434"/>
      <c r="K41" s="434"/>
      <c r="L41" s="434"/>
      <c r="M41" s="434"/>
      <c r="N41" s="434"/>
      <c r="O41" s="434"/>
      <c r="P41" s="434"/>
      <c r="Q41" s="434"/>
      <c r="R41" s="434"/>
      <c r="S41" s="434"/>
      <c r="T41" s="434"/>
      <c r="U41" s="434"/>
      <c r="V41" s="434"/>
      <c r="W41" s="258"/>
      <c r="Y41" s="121"/>
    </row>
    <row r="42" spans="1:25" x14ac:dyDescent="0.3">
      <c r="A42" s="1" t="s">
        <v>574</v>
      </c>
      <c r="B42" s="124" t="str">
        <f>$B$8</f>
        <v>Ar rodiklis taikomas VPS priemonei?</v>
      </c>
      <c r="C42" s="131">
        <f>COUNTIFS(D42:W42,"taip")</f>
        <v>1</v>
      </c>
      <c r="D42" s="410" t="str">
        <f>HLOOKUP(D$6,'10'!D$6:D$70,$Y42,FALSE)</f>
        <v>Ne</v>
      </c>
      <c r="E42" s="410" t="str">
        <f>HLOOKUP(E$6,'10'!E$6:E$70,$Y42,FALSE)</f>
        <v>Ne</v>
      </c>
      <c r="F42" s="410" t="str">
        <f>HLOOKUP(F$6,'10'!F$6:F$70,$Y42,FALSE)</f>
        <v>Ne</v>
      </c>
      <c r="G42" s="410" t="str">
        <f>HLOOKUP(G$6,'10'!G$6:G$70,$Y42,FALSE)</f>
        <v>Ne</v>
      </c>
      <c r="H42" s="410" t="str">
        <f>HLOOKUP(H$6,'10'!H$6:H$70,$Y42,FALSE)</f>
        <v>Taip</v>
      </c>
      <c r="I42" s="410" t="str">
        <f>HLOOKUP(I$6,'10'!I$6:I$70,$Y42,FALSE)</f>
        <v>Ne</v>
      </c>
      <c r="J42" s="410" t="str">
        <f>HLOOKUP(J$6,'10'!J$6:J$70,$Y42,FALSE)</f>
        <v>Ne</v>
      </c>
      <c r="K42" s="410" t="str">
        <f>HLOOKUP(K$6,'10'!K$6:K$70,$Y42,FALSE)</f>
        <v>Ne</v>
      </c>
      <c r="L42" s="410" t="str">
        <f>HLOOKUP(L$6,'10'!L$6:L$70,$Y42,FALSE)</f>
        <v>Ne</v>
      </c>
      <c r="M42" s="410" t="str">
        <f>HLOOKUP(M$6,'10'!M$6:M$70,$Y42,FALSE)</f>
        <v>Ne</v>
      </c>
      <c r="N42" s="410" t="str">
        <f>HLOOKUP(N$6,'10'!N$6:N$70,$Y42,FALSE)</f>
        <v>Ne</v>
      </c>
      <c r="O42" s="410" t="str">
        <f>HLOOKUP(O$6,'10'!O$6:O$70,$Y42,FALSE)</f>
        <v>Ne</v>
      </c>
      <c r="P42" s="410" t="str">
        <f>HLOOKUP(P$6,'10'!P$6:P$70,$Y42,FALSE)</f>
        <v>Ne</v>
      </c>
      <c r="Q42" s="410" t="str">
        <f>HLOOKUP(Q$6,'10'!Q$6:Q$70,$Y42,FALSE)</f>
        <v>Ne</v>
      </c>
      <c r="R42" s="410" t="str">
        <f>HLOOKUP(R$6,'10'!R$6:R$70,$Y42,FALSE)</f>
        <v>Ne</v>
      </c>
      <c r="S42" s="410" t="str">
        <f>HLOOKUP(S$6,'10'!S$6:S$70,$Y42,FALSE)</f>
        <v>Ne</v>
      </c>
      <c r="T42" s="410" t="str">
        <f>HLOOKUP(T$6,'10'!T$6:T$70,$Y42,FALSE)</f>
        <v>Ne</v>
      </c>
      <c r="U42" s="410" t="str">
        <f>HLOOKUP(U$6,'10'!U$6:U$70,$Y42,FALSE)</f>
        <v>Ne</v>
      </c>
      <c r="V42" s="410" t="str">
        <f>HLOOKUP(V$6,'10'!V$6:V$70,$Y42,FALSE)</f>
        <v>Ne</v>
      </c>
      <c r="W42" s="411" t="str">
        <f>HLOOKUP(W$6,'10'!W$6:W$70,$Y42,FALSE)</f>
        <v>Ne</v>
      </c>
      <c r="Y42" s="121">
        <v>52</v>
      </c>
    </row>
    <row r="43" spans="1:25" x14ac:dyDescent="0.3">
      <c r="A43" s="1" t="s">
        <v>575</v>
      </c>
      <c r="B43" s="130" t="str">
        <f>$B$9</f>
        <v>Kiekybinis tikslas iki 2029 m.</v>
      </c>
      <c r="C43" s="412">
        <f>SUM(D43:W43)</f>
        <v>7</v>
      </c>
      <c r="D43" s="439"/>
      <c r="E43" s="435"/>
      <c r="F43" s="435"/>
      <c r="G43" s="435"/>
      <c r="H43" s="435"/>
      <c r="I43" s="435">
        <v>1</v>
      </c>
      <c r="J43" s="435">
        <v>4</v>
      </c>
      <c r="K43" s="435">
        <v>2</v>
      </c>
      <c r="L43" s="435"/>
      <c r="M43" s="435"/>
      <c r="N43" s="435"/>
      <c r="O43" s="435"/>
      <c r="P43" s="435"/>
      <c r="Q43" s="435"/>
      <c r="R43" s="435"/>
      <c r="S43" s="435"/>
      <c r="T43" s="435"/>
      <c r="U43" s="435"/>
      <c r="V43" s="435"/>
      <c r="W43" s="436"/>
      <c r="Y43" s="121"/>
    </row>
    <row r="44" spans="1:25" x14ac:dyDescent="0.3">
      <c r="A44" s="1" t="s">
        <v>576</v>
      </c>
      <c r="B44" s="128" t="s">
        <v>241</v>
      </c>
      <c r="C44" s="224"/>
      <c r="D44" s="417"/>
      <c r="E44" s="418"/>
      <c r="F44" s="418"/>
      <c r="G44" s="418"/>
      <c r="H44" s="418"/>
      <c r="I44" s="418"/>
      <c r="J44" s="418"/>
      <c r="K44" s="418"/>
      <c r="L44" s="418"/>
      <c r="M44" s="418"/>
      <c r="N44" s="418"/>
      <c r="O44" s="418"/>
      <c r="P44" s="418"/>
      <c r="Q44" s="418"/>
      <c r="R44" s="418"/>
      <c r="S44" s="418"/>
      <c r="T44" s="418"/>
      <c r="U44" s="418"/>
      <c r="V44" s="418"/>
      <c r="W44" s="419"/>
      <c r="Y44" s="121"/>
    </row>
    <row r="45" spans="1:25" x14ac:dyDescent="0.3">
      <c r="A45" s="1" t="s">
        <v>577</v>
      </c>
      <c r="B45" s="99" t="s">
        <v>100</v>
      </c>
      <c r="C45" s="425"/>
      <c r="D45" s="422"/>
      <c r="E45" s="423"/>
      <c r="F45" s="423"/>
      <c r="G45" s="423"/>
      <c r="H45" s="423"/>
      <c r="I45" s="423"/>
      <c r="J45" s="423"/>
      <c r="K45" s="423"/>
      <c r="L45" s="423"/>
      <c r="M45" s="423"/>
      <c r="N45" s="423"/>
      <c r="O45" s="423"/>
      <c r="P45" s="423"/>
      <c r="Q45" s="423"/>
      <c r="R45" s="423"/>
      <c r="S45" s="423"/>
      <c r="T45" s="423"/>
      <c r="U45" s="423"/>
      <c r="V45" s="423"/>
      <c r="W45" s="424"/>
      <c r="Y45" s="121"/>
    </row>
    <row r="46" spans="1:25" x14ac:dyDescent="0.3">
      <c r="A46" s="1" t="s">
        <v>578</v>
      </c>
      <c r="B46" s="99" t="s">
        <v>101</v>
      </c>
      <c r="C46" s="425"/>
      <c r="D46" s="422"/>
      <c r="E46" s="423"/>
      <c r="F46" s="423"/>
      <c r="G46" s="423"/>
      <c r="H46" s="423"/>
      <c r="I46" s="423"/>
      <c r="J46" s="423"/>
      <c r="K46" s="423"/>
      <c r="L46" s="423"/>
      <c r="M46" s="423"/>
      <c r="N46" s="423"/>
      <c r="O46" s="423"/>
      <c r="P46" s="423"/>
      <c r="Q46" s="423"/>
      <c r="R46" s="423"/>
      <c r="S46" s="423"/>
      <c r="T46" s="423"/>
      <c r="U46" s="423"/>
      <c r="V46" s="423"/>
      <c r="W46" s="424"/>
      <c r="Y46" s="121"/>
    </row>
    <row r="47" spans="1:25" x14ac:dyDescent="0.3">
      <c r="A47" s="1" t="s">
        <v>579</v>
      </c>
      <c r="B47" s="99" t="s">
        <v>102</v>
      </c>
      <c r="C47" s="425">
        <v>3</v>
      </c>
      <c r="D47" s="422"/>
      <c r="E47" s="423"/>
      <c r="F47" s="423"/>
      <c r="G47" s="423"/>
      <c r="H47" s="423"/>
      <c r="I47" s="423"/>
      <c r="J47" s="423"/>
      <c r="K47" s="423"/>
      <c r="L47" s="423"/>
      <c r="M47" s="423"/>
      <c r="N47" s="423"/>
      <c r="O47" s="423"/>
      <c r="P47" s="423"/>
      <c r="Q47" s="423"/>
      <c r="R47" s="423"/>
      <c r="S47" s="423"/>
      <c r="T47" s="423"/>
      <c r="U47" s="423"/>
      <c r="V47" s="423"/>
      <c r="W47" s="424"/>
      <c r="Y47" s="121"/>
    </row>
    <row r="48" spans="1:25" x14ac:dyDescent="0.3">
      <c r="A48" s="1" t="s">
        <v>580</v>
      </c>
      <c r="B48" s="99" t="s">
        <v>103</v>
      </c>
      <c r="C48" s="425">
        <v>4</v>
      </c>
      <c r="D48" s="422"/>
      <c r="E48" s="423"/>
      <c r="F48" s="423"/>
      <c r="G48" s="423"/>
      <c r="H48" s="423"/>
      <c r="I48" s="423"/>
      <c r="J48" s="423"/>
      <c r="K48" s="423"/>
      <c r="L48" s="423"/>
      <c r="M48" s="423"/>
      <c r="N48" s="423"/>
      <c r="O48" s="423"/>
      <c r="P48" s="423"/>
      <c r="Q48" s="423"/>
      <c r="R48" s="423"/>
      <c r="S48" s="423"/>
      <c r="T48" s="423"/>
      <c r="U48" s="423"/>
      <c r="V48" s="423"/>
      <c r="W48" s="424"/>
      <c r="Y48" s="121"/>
    </row>
    <row r="49" spans="1:25" x14ac:dyDescent="0.3">
      <c r="A49" s="1" t="s">
        <v>581</v>
      </c>
      <c r="B49" s="99" t="s">
        <v>104</v>
      </c>
      <c r="C49" s="425"/>
      <c r="D49" s="422"/>
      <c r="E49" s="423"/>
      <c r="F49" s="423"/>
      <c r="G49" s="423"/>
      <c r="H49" s="423"/>
      <c r="I49" s="423"/>
      <c r="J49" s="423"/>
      <c r="K49" s="423"/>
      <c r="L49" s="423"/>
      <c r="M49" s="423"/>
      <c r="N49" s="423"/>
      <c r="O49" s="423"/>
      <c r="P49" s="423"/>
      <c r="Q49" s="423"/>
      <c r="R49" s="423"/>
      <c r="S49" s="423"/>
      <c r="T49" s="423"/>
      <c r="U49" s="423"/>
      <c r="V49" s="423"/>
      <c r="W49" s="424"/>
      <c r="Y49" s="121"/>
    </row>
    <row r="50" spans="1:25" x14ac:dyDescent="0.3">
      <c r="A50" s="1" t="s">
        <v>582</v>
      </c>
      <c r="B50" s="99" t="s">
        <v>105</v>
      </c>
      <c r="C50" s="425"/>
      <c r="D50" s="422"/>
      <c r="E50" s="423"/>
      <c r="F50" s="423"/>
      <c r="G50" s="423"/>
      <c r="H50" s="423"/>
      <c r="I50" s="423"/>
      <c r="J50" s="423"/>
      <c r="K50" s="423"/>
      <c r="L50" s="423"/>
      <c r="M50" s="423"/>
      <c r="N50" s="423"/>
      <c r="O50" s="423"/>
      <c r="P50" s="423"/>
      <c r="Q50" s="423"/>
      <c r="R50" s="423"/>
      <c r="S50" s="423"/>
      <c r="T50" s="423"/>
      <c r="U50" s="423"/>
      <c r="V50" s="423"/>
      <c r="W50" s="424"/>
      <c r="Y50" s="121"/>
    </row>
    <row r="51" spans="1:25" x14ac:dyDescent="0.3">
      <c r="A51" s="1" t="s">
        <v>583</v>
      </c>
      <c r="B51" s="426" t="s">
        <v>401</v>
      </c>
      <c r="C51" s="416"/>
      <c r="D51" s="422"/>
      <c r="E51" s="423"/>
      <c r="F51" s="423"/>
      <c r="G51" s="423"/>
      <c r="H51" s="423"/>
      <c r="I51" s="423"/>
      <c r="J51" s="423"/>
      <c r="K51" s="423"/>
      <c r="L51" s="423"/>
      <c r="M51" s="423"/>
      <c r="N51" s="423"/>
      <c r="O51" s="423"/>
      <c r="P51" s="423"/>
      <c r="Q51" s="423"/>
      <c r="R51" s="423"/>
      <c r="S51" s="423"/>
      <c r="T51" s="423"/>
      <c r="U51" s="423"/>
      <c r="V51" s="423"/>
      <c r="W51" s="424"/>
      <c r="Y51" s="121"/>
    </row>
    <row r="52" spans="1:25" x14ac:dyDescent="0.3">
      <c r="A52" s="1" t="s">
        <v>584</v>
      </c>
      <c r="B52" s="427" t="s">
        <v>402</v>
      </c>
      <c r="C52" s="428"/>
      <c r="D52" s="422"/>
      <c r="E52" s="423"/>
      <c r="F52" s="423"/>
      <c r="G52" s="423"/>
      <c r="H52" s="423"/>
      <c r="I52" s="423"/>
      <c r="J52" s="423"/>
      <c r="K52" s="423"/>
      <c r="L52" s="423"/>
      <c r="M52" s="423"/>
      <c r="N52" s="423"/>
      <c r="O52" s="423"/>
      <c r="P52" s="423"/>
      <c r="Q52" s="423"/>
      <c r="R52" s="423"/>
      <c r="S52" s="423"/>
      <c r="T52" s="423"/>
      <c r="U52" s="423"/>
      <c r="V52" s="423"/>
      <c r="W52" s="424"/>
      <c r="Y52" s="121"/>
    </row>
    <row r="53" spans="1:25" x14ac:dyDescent="0.3">
      <c r="A53" s="1" t="s">
        <v>585</v>
      </c>
      <c r="B53" s="128" t="s">
        <v>160</v>
      </c>
      <c r="C53" s="438">
        <f>SUM(C45:C50)</f>
        <v>7</v>
      </c>
      <c r="D53" s="422"/>
      <c r="E53" s="423"/>
      <c r="F53" s="423"/>
      <c r="G53" s="423"/>
      <c r="H53" s="423"/>
      <c r="I53" s="423"/>
      <c r="J53" s="423"/>
      <c r="K53" s="423"/>
      <c r="L53" s="423"/>
      <c r="M53" s="423"/>
      <c r="N53" s="423"/>
      <c r="O53" s="423"/>
      <c r="P53" s="423"/>
      <c r="Q53" s="423"/>
      <c r="R53" s="423"/>
      <c r="S53" s="423"/>
      <c r="T53" s="423"/>
      <c r="U53" s="423"/>
      <c r="V53" s="423"/>
      <c r="W53" s="424"/>
      <c r="Y53" s="121"/>
    </row>
    <row r="54" spans="1:25" x14ac:dyDescent="0.3">
      <c r="A54" s="1" t="s">
        <v>586</v>
      </c>
      <c r="B54" s="216" t="s">
        <v>1104</v>
      </c>
      <c r="C54" s="201" t="str">
        <f>IF(C43=C53,"Gerai","Klaida")</f>
        <v>Gerai</v>
      </c>
      <c r="D54" s="430"/>
      <c r="E54" s="431"/>
      <c r="F54" s="431"/>
      <c r="G54" s="431"/>
      <c r="H54" s="431"/>
      <c r="I54" s="431"/>
      <c r="J54" s="431"/>
      <c r="K54" s="431"/>
      <c r="L54" s="431"/>
      <c r="M54" s="431"/>
      <c r="N54" s="431"/>
      <c r="O54" s="431"/>
      <c r="P54" s="431"/>
      <c r="Q54" s="431"/>
      <c r="R54" s="431"/>
      <c r="S54" s="431"/>
      <c r="T54" s="431"/>
      <c r="U54" s="431"/>
      <c r="V54" s="431"/>
      <c r="W54" s="432"/>
      <c r="Y54" s="121"/>
    </row>
    <row r="55" spans="1:25" x14ac:dyDescent="0.3">
      <c r="A55" s="1" t="s">
        <v>587</v>
      </c>
      <c r="B55" s="1"/>
      <c r="Y55" s="121"/>
    </row>
    <row r="56" spans="1:25" ht="21" x14ac:dyDescent="0.3">
      <c r="A56" s="1" t="s">
        <v>588</v>
      </c>
      <c r="B56" s="406" t="s">
        <v>408</v>
      </c>
      <c r="C56" s="403" t="s">
        <v>154</v>
      </c>
      <c r="D56" s="404" t="s">
        <v>0</v>
      </c>
      <c r="E56" s="404" t="s">
        <v>1</v>
      </c>
      <c r="F56" s="404" t="s">
        <v>2</v>
      </c>
      <c r="G56" s="404" t="s">
        <v>3</v>
      </c>
      <c r="H56" s="404" t="s">
        <v>4</v>
      </c>
      <c r="I56" s="404" t="s">
        <v>5</v>
      </c>
      <c r="J56" s="404" t="s">
        <v>6</v>
      </c>
      <c r="K56" s="404" t="s">
        <v>7</v>
      </c>
      <c r="L56" s="404" t="s">
        <v>8</v>
      </c>
      <c r="M56" s="404" t="s">
        <v>9</v>
      </c>
      <c r="N56" s="404" t="s">
        <v>43</v>
      </c>
      <c r="O56" s="404" t="s">
        <v>44</v>
      </c>
      <c r="P56" s="404" t="s">
        <v>45</v>
      </c>
      <c r="Q56" s="404" t="s">
        <v>46</v>
      </c>
      <c r="R56" s="404" t="s">
        <v>47</v>
      </c>
      <c r="S56" s="404" t="s">
        <v>48</v>
      </c>
      <c r="T56" s="404" t="s">
        <v>49</v>
      </c>
      <c r="U56" s="404" t="s">
        <v>50</v>
      </c>
      <c r="V56" s="404" t="s">
        <v>51</v>
      </c>
      <c r="W56" s="405" t="s">
        <v>52</v>
      </c>
      <c r="Y56" s="121"/>
    </row>
    <row r="57" spans="1:25" x14ac:dyDescent="0.3">
      <c r="A57" s="1" t="s">
        <v>589</v>
      </c>
      <c r="B57" s="433"/>
      <c r="C57" s="194" t="s">
        <v>160</v>
      </c>
      <c r="D57" s="434"/>
      <c r="E57" s="434"/>
      <c r="F57" s="434"/>
      <c r="G57" s="434"/>
      <c r="H57" s="434"/>
      <c r="I57" s="434"/>
      <c r="J57" s="434"/>
      <c r="K57" s="434"/>
      <c r="L57" s="434"/>
      <c r="M57" s="434"/>
      <c r="N57" s="434"/>
      <c r="O57" s="434"/>
      <c r="P57" s="434"/>
      <c r="Q57" s="434"/>
      <c r="R57" s="434"/>
      <c r="S57" s="434"/>
      <c r="T57" s="434"/>
      <c r="U57" s="434"/>
      <c r="V57" s="434"/>
      <c r="W57" s="258"/>
      <c r="Y57" s="121"/>
    </row>
    <row r="58" spans="1:25" x14ac:dyDescent="0.3">
      <c r="A58" s="1" t="s">
        <v>590</v>
      </c>
      <c r="B58" s="124" t="str">
        <f>$B$8</f>
        <v>Ar rodiklis taikomas VPS priemonei?</v>
      </c>
      <c r="C58" s="131">
        <f>COUNTIFS(D58:W58,"taip")</f>
        <v>4</v>
      </c>
      <c r="D58" s="410" t="str">
        <f>HLOOKUP(D$6,'10'!D$6:D$70,$Y58,FALSE)</f>
        <v>Taip</v>
      </c>
      <c r="E58" s="410" t="str">
        <f>HLOOKUP(E$6,'10'!E$6:E$70,$Y58,FALSE)</f>
        <v>Taip</v>
      </c>
      <c r="F58" s="410" t="str">
        <f>HLOOKUP(F$6,'10'!F$6:F$70,$Y58,FALSE)</f>
        <v>Taip</v>
      </c>
      <c r="G58" s="410" t="str">
        <f>HLOOKUP(G$6,'10'!G$6:G$70,$Y58,FALSE)</f>
        <v>Taip</v>
      </c>
      <c r="H58" s="410" t="str">
        <f>HLOOKUP(H$6,'10'!H$6:H$70,$Y58,FALSE)</f>
        <v>Ne</v>
      </c>
      <c r="I58" s="410" t="str">
        <f>HLOOKUP(I$6,'10'!I$6:I$70,$Y58,FALSE)</f>
        <v>Ne</v>
      </c>
      <c r="J58" s="410" t="str">
        <f>HLOOKUP(J$6,'10'!J$6:J$70,$Y58,FALSE)</f>
        <v>Ne</v>
      </c>
      <c r="K58" s="410" t="str">
        <f>HLOOKUP(K$6,'10'!K$6:K$70,$Y58,FALSE)</f>
        <v>Ne</v>
      </c>
      <c r="L58" s="410" t="str">
        <f>HLOOKUP(L$6,'10'!L$6:L$70,$Y58,FALSE)</f>
        <v>Ne</v>
      </c>
      <c r="M58" s="410" t="str">
        <f>HLOOKUP(M$6,'10'!M$6:M$70,$Y58,FALSE)</f>
        <v>Ne</v>
      </c>
      <c r="N58" s="410" t="str">
        <f>HLOOKUP(N$6,'10'!N$6:N$70,$Y58,FALSE)</f>
        <v>Ne</v>
      </c>
      <c r="O58" s="410" t="str">
        <f>HLOOKUP(O$6,'10'!O$6:O$70,$Y58,FALSE)</f>
        <v>Ne</v>
      </c>
      <c r="P58" s="410" t="str">
        <f>HLOOKUP(P$6,'10'!P$6:P$70,$Y58,FALSE)</f>
        <v>Ne</v>
      </c>
      <c r="Q58" s="410" t="str">
        <f>HLOOKUP(Q$6,'10'!Q$6:Q$70,$Y58,FALSE)</f>
        <v>Ne</v>
      </c>
      <c r="R58" s="410" t="str">
        <f>HLOOKUP(R$6,'10'!R$6:R$70,$Y58,FALSE)</f>
        <v>Ne</v>
      </c>
      <c r="S58" s="410" t="str">
        <f>HLOOKUP(S$6,'10'!S$6:S$70,$Y58,FALSE)</f>
        <v>Ne</v>
      </c>
      <c r="T58" s="410" t="str">
        <f>HLOOKUP(T$6,'10'!T$6:T$70,$Y58,FALSE)</f>
        <v>Ne</v>
      </c>
      <c r="U58" s="410" t="str">
        <f>HLOOKUP(U$6,'10'!U$6:U$70,$Y58,FALSE)</f>
        <v>Ne</v>
      </c>
      <c r="V58" s="410" t="str">
        <f>HLOOKUP(V$6,'10'!V$6:V$70,$Y58,FALSE)</f>
        <v>Ne</v>
      </c>
      <c r="W58" s="411" t="str">
        <f>HLOOKUP(W$6,'10'!W$6:W$70,$Y58,FALSE)</f>
        <v>Ne</v>
      </c>
      <c r="Y58" s="121">
        <v>53</v>
      </c>
    </row>
    <row r="59" spans="1:25" x14ac:dyDescent="0.3">
      <c r="A59" s="1" t="s">
        <v>591</v>
      </c>
      <c r="B59" s="130" t="str">
        <f>$B$9</f>
        <v>Kiekybinis tikslas iki 2029 m.</v>
      </c>
      <c r="C59" s="412">
        <f>SUM(D59:W59)</f>
        <v>2200</v>
      </c>
      <c r="D59" s="439">
        <v>900</v>
      </c>
      <c r="E59" s="435">
        <v>300</v>
      </c>
      <c r="F59" s="435">
        <v>500</v>
      </c>
      <c r="G59" s="435">
        <v>500</v>
      </c>
      <c r="H59" s="435"/>
      <c r="I59" s="435"/>
      <c r="J59" s="435"/>
      <c r="K59" s="435"/>
      <c r="L59" s="435"/>
      <c r="M59" s="435"/>
      <c r="N59" s="435"/>
      <c r="O59" s="435"/>
      <c r="P59" s="435"/>
      <c r="Q59" s="435"/>
      <c r="R59" s="435"/>
      <c r="S59" s="435"/>
      <c r="T59" s="435"/>
      <c r="U59" s="435"/>
      <c r="V59" s="435"/>
      <c r="W59" s="436"/>
      <c r="Y59" s="121"/>
    </row>
    <row r="60" spans="1:25" x14ac:dyDescent="0.3">
      <c r="A60" s="1" t="s">
        <v>592</v>
      </c>
      <c r="B60" s="128" t="s">
        <v>241</v>
      </c>
      <c r="C60" s="224"/>
      <c r="D60" s="417"/>
      <c r="E60" s="418"/>
      <c r="F60" s="418"/>
      <c r="G60" s="418"/>
      <c r="H60" s="418"/>
      <c r="I60" s="418"/>
      <c r="J60" s="418"/>
      <c r="K60" s="418"/>
      <c r="L60" s="418"/>
      <c r="M60" s="418"/>
      <c r="N60" s="418"/>
      <c r="O60" s="418"/>
      <c r="P60" s="418"/>
      <c r="Q60" s="418"/>
      <c r="R60" s="418"/>
      <c r="S60" s="418"/>
      <c r="T60" s="418"/>
      <c r="U60" s="418"/>
      <c r="V60" s="418"/>
      <c r="W60" s="419"/>
      <c r="Y60" s="121"/>
    </row>
    <row r="61" spans="1:25" x14ac:dyDescent="0.3">
      <c r="A61" s="1" t="s">
        <v>593</v>
      </c>
      <c r="B61" s="99" t="s">
        <v>100</v>
      </c>
      <c r="C61" s="425"/>
      <c r="D61" s="422"/>
      <c r="E61" s="423"/>
      <c r="F61" s="423"/>
      <c r="G61" s="423"/>
      <c r="H61" s="423"/>
      <c r="I61" s="423"/>
      <c r="J61" s="423"/>
      <c r="K61" s="423"/>
      <c r="L61" s="423"/>
      <c r="M61" s="423"/>
      <c r="N61" s="423"/>
      <c r="O61" s="423"/>
      <c r="P61" s="423"/>
      <c r="Q61" s="423"/>
      <c r="R61" s="423"/>
      <c r="S61" s="423"/>
      <c r="T61" s="423"/>
      <c r="U61" s="423"/>
      <c r="V61" s="423"/>
      <c r="W61" s="424"/>
      <c r="Y61" s="121"/>
    </row>
    <row r="62" spans="1:25" x14ac:dyDescent="0.3">
      <c r="A62" s="1" t="s">
        <v>594</v>
      </c>
      <c r="B62" s="99" t="s">
        <v>101</v>
      </c>
      <c r="C62" s="425">
        <v>500</v>
      </c>
      <c r="D62" s="422"/>
      <c r="E62" s="423"/>
      <c r="F62" s="423"/>
      <c r="G62" s="423"/>
      <c r="H62" s="423"/>
      <c r="I62" s="423"/>
      <c r="J62" s="423"/>
      <c r="K62" s="423"/>
      <c r="L62" s="423"/>
      <c r="M62" s="423"/>
      <c r="N62" s="423"/>
      <c r="O62" s="423"/>
      <c r="P62" s="423"/>
      <c r="Q62" s="423"/>
      <c r="R62" s="423"/>
      <c r="S62" s="423"/>
      <c r="T62" s="423"/>
      <c r="U62" s="423"/>
      <c r="V62" s="423"/>
      <c r="W62" s="424"/>
      <c r="Y62" s="121"/>
    </row>
    <row r="63" spans="1:25" x14ac:dyDescent="0.3">
      <c r="A63" s="1" t="s">
        <v>595</v>
      </c>
      <c r="B63" s="99" t="s">
        <v>102</v>
      </c>
      <c r="C63" s="425">
        <v>625</v>
      </c>
      <c r="D63" s="422"/>
      <c r="E63" s="423"/>
      <c r="F63" s="423"/>
      <c r="G63" s="423"/>
      <c r="H63" s="423"/>
      <c r="I63" s="423"/>
      <c r="J63" s="423"/>
      <c r="K63" s="423"/>
      <c r="L63" s="423"/>
      <c r="M63" s="423"/>
      <c r="N63" s="423"/>
      <c r="O63" s="423"/>
      <c r="P63" s="423"/>
      <c r="Q63" s="423"/>
      <c r="R63" s="423"/>
      <c r="S63" s="423"/>
      <c r="T63" s="423"/>
      <c r="U63" s="423"/>
      <c r="V63" s="423"/>
      <c r="W63" s="424"/>
      <c r="Y63" s="121"/>
    </row>
    <row r="64" spans="1:25" x14ac:dyDescent="0.3">
      <c r="A64" s="1" t="s">
        <v>596</v>
      </c>
      <c r="B64" s="99" t="s">
        <v>103</v>
      </c>
      <c r="C64" s="425">
        <v>425</v>
      </c>
      <c r="D64" s="422"/>
      <c r="E64" s="423"/>
      <c r="F64" s="423"/>
      <c r="G64" s="423"/>
      <c r="H64" s="423"/>
      <c r="I64" s="423"/>
      <c r="J64" s="423"/>
      <c r="K64" s="423"/>
      <c r="L64" s="423"/>
      <c r="M64" s="423"/>
      <c r="N64" s="423"/>
      <c r="O64" s="423"/>
      <c r="P64" s="423"/>
      <c r="Q64" s="423"/>
      <c r="R64" s="423"/>
      <c r="S64" s="423"/>
      <c r="T64" s="423"/>
      <c r="U64" s="423"/>
      <c r="V64" s="423"/>
      <c r="W64" s="424"/>
      <c r="Y64" s="121"/>
    </row>
    <row r="65" spans="1:25" x14ac:dyDescent="0.3">
      <c r="A65" s="1" t="s">
        <v>597</v>
      </c>
      <c r="B65" s="99" t="s">
        <v>104</v>
      </c>
      <c r="C65" s="425">
        <v>400</v>
      </c>
      <c r="D65" s="422"/>
      <c r="E65" s="423"/>
      <c r="F65" s="423"/>
      <c r="G65" s="423"/>
      <c r="H65" s="423"/>
      <c r="I65" s="423"/>
      <c r="J65" s="423"/>
      <c r="K65" s="423"/>
      <c r="L65" s="423"/>
      <c r="M65" s="423"/>
      <c r="N65" s="423"/>
      <c r="O65" s="423"/>
      <c r="P65" s="423"/>
      <c r="Q65" s="423"/>
      <c r="R65" s="423"/>
      <c r="S65" s="423"/>
      <c r="T65" s="423"/>
      <c r="U65" s="423"/>
      <c r="V65" s="423"/>
      <c r="W65" s="424"/>
      <c r="Y65" s="121"/>
    </row>
    <row r="66" spans="1:25" x14ac:dyDescent="0.3">
      <c r="A66" s="1" t="s">
        <v>598</v>
      </c>
      <c r="B66" s="99" t="s">
        <v>105</v>
      </c>
      <c r="C66" s="425">
        <v>250</v>
      </c>
      <c r="D66" s="422"/>
      <c r="E66" s="423"/>
      <c r="F66" s="423"/>
      <c r="G66" s="423"/>
      <c r="H66" s="423"/>
      <c r="I66" s="423"/>
      <c r="J66" s="423"/>
      <c r="K66" s="423"/>
      <c r="L66" s="423"/>
      <c r="M66" s="423"/>
      <c r="N66" s="423"/>
      <c r="O66" s="423"/>
      <c r="P66" s="423"/>
      <c r="Q66" s="423"/>
      <c r="R66" s="423"/>
      <c r="S66" s="423"/>
      <c r="T66" s="423"/>
      <c r="U66" s="423"/>
      <c r="V66" s="423"/>
      <c r="W66" s="424"/>
      <c r="Y66" s="121"/>
    </row>
    <row r="67" spans="1:25" x14ac:dyDescent="0.3">
      <c r="A67" s="1" t="s">
        <v>599</v>
      </c>
      <c r="B67" s="426" t="s">
        <v>401</v>
      </c>
      <c r="C67" s="416"/>
      <c r="D67" s="422"/>
      <c r="E67" s="423"/>
      <c r="F67" s="423"/>
      <c r="G67" s="423"/>
      <c r="H67" s="423"/>
      <c r="I67" s="423"/>
      <c r="J67" s="423"/>
      <c r="K67" s="423"/>
      <c r="L67" s="423"/>
      <c r="M67" s="423"/>
      <c r="N67" s="423"/>
      <c r="O67" s="423"/>
      <c r="P67" s="423"/>
      <c r="Q67" s="423"/>
      <c r="R67" s="423"/>
      <c r="S67" s="423"/>
      <c r="T67" s="423"/>
      <c r="U67" s="423"/>
      <c r="V67" s="423"/>
      <c r="W67" s="424"/>
      <c r="Y67" s="121"/>
    </row>
    <row r="68" spans="1:25" x14ac:dyDescent="0.3">
      <c r="A68" s="1" t="s">
        <v>600</v>
      </c>
      <c r="B68" s="427" t="s">
        <v>402</v>
      </c>
      <c r="C68" s="428"/>
      <c r="D68" s="422"/>
      <c r="E68" s="423"/>
      <c r="F68" s="423"/>
      <c r="G68" s="423"/>
      <c r="H68" s="423"/>
      <c r="I68" s="423"/>
      <c r="J68" s="423"/>
      <c r="K68" s="423"/>
      <c r="L68" s="423"/>
      <c r="M68" s="423"/>
      <c r="N68" s="423"/>
      <c r="O68" s="423"/>
      <c r="P68" s="423"/>
      <c r="Q68" s="423"/>
      <c r="R68" s="423"/>
      <c r="S68" s="423"/>
      <c r="T68" s="423"/>
      <c r="U68" s="423"/>
      <c r="V68" s="423"/>
      <c r="W68" s="424"/>
      <c r="Y68" s="121"/>
    </row>
    <row r="69" spans="1:25" x14ac:dyDescent="0.3">
      <c r="A69" s="1" t="s">
        <v>601</v>
      </c>
      <c r="B69" s="128" t="s">
        <v>160</v>
      </c>
      <c r="C69" s="438">
        <f>SUM(C61:C66)</f>
        <v>2200</v>
      </c>
      <c r="D69" s="422"/>
      <c r="E69" s="423"/>
      <c r="F69" s="423"/>
      <c r="G69" s="423"/>
      <c r="H69" s="423"/>
      <c r="I69" s="423"/>
      <c r="J69" s="423"/>
      <c r="K69" s="423"/>
      <c r="L69" s="423"/>
      <c r="M69" s="423"/>
      <c r="N69" s="423"/>
      <c r="O69" s="423"/>
      <c r="P69" s="423"/>
      <c r="Q69" s="423"/>
      <c r="R69" s="423"/>
      <c r="S69" s="423"/>
      <c r="T69" s="423"/>
      <c r="U69" s="423"/>
      <c r="V69" s="423"/>
      <c r="W69" s="424"/>
      <c r="Y69" s="121"/>
    </row>
    <row r="70" spans="1:25" x14ac:dyDescent="0.3">
      <c r="A70" s="1" t="s">
        <v>602</v>
      </c>
      <c r="B70" s="216" t="s">
        <v>1104</v>
      </c>
      <c r="C70" s="201" t="str">
        <f>IF(C59=C69,"Gerai","Klaida")</f>
        <v>Gerai</v>
      </c>
      <c r="D70" s="430"/>
      <c r="E70" s="431"/>
      <c r="F70" s="431"/>
      <c r="G70" s="431"/>
      <c r="H70" s="431"/>
      <c r="I70" s="431"/>
      <c r="J70" s="431"/>
      <c r="K70" s="431"/>
      <c r="L70" s="431"/>
      <c r="M70" s="431"/>
      <c r="N70" s="431"/>
      <c r="O70" s="431"/>
      <c r="P70" s="431"/>
      <c r="Q70" s="431"/>
      <c r="R70" s="431"/>
      <c r="S70" s="431"/>
      <c r="T70" s="431"/>
      <c r="U70" s="431"/>
      <c r="V70" s="431"/>
      <c r="W70" s="432"/>
      <c r="Y70" s="121"/>
    </row>
    <row r="71" spans="1:25" x14ac:dyDescent="0.3">
      <c r="A71" s="1" t="s">
        <v>603</v>
      </c>
      <c r="B71" s="1"/>
      <c r="Y71" s="121"/>
    </row>
    <row r="72" spans="1:25" ht="21" x14ac:dyDescent="0.3">
      <c r="A72" s="1" t="s">
        <v>604</v>
      </c>
      <c r="B72" s="406" t="s">
        <v>409</v>
      </c>
      <c r="C72" s="403" t="s">
        <v>155</v>
      </c>
      <c r="D72" s="404" t="s">
        <v>0</v>
      </c>
      <c r="E72" s="404" t="s">
        <v>1</v>
      </c>
      <c r="F72" s="404" t="s">
        <v>2</v>
      </c>
      <c r="G72" s="404" t="s">
        <v>3</v>
      </c>
      <c r="H72" s="404" t="s">
        <v>4</v>
      </c>
      <c r="I72" s="404" t="s">
        <v>5</v>
      </c>
      <c r="J72" s="404" t="s">
        <v>6</v>
      </c>
      <c r="K72" s="404" t="s">
        <v>7</v>
      </c>
      <c r="L72" s="404" t="s">
        <v>8</v>
      </c>
      <c r="M72" s="404" t="s">
        <v>9</v>
      </c>
      <c r="N72" s="404" t="s">
        <v>43</v>
      </c>
      <c r="O72" s="404" t="s">
        <v>44</v>
      </c>
      <c r="P72" s="404" t="s">
        <v>45</v>
      </c>
      <c r="Q72" s="404" t="s">
        <v>46</v>
      </c>
      <c r="R72" s="404" t="s">
        <v>47</v>
      </c>
      <c r="S72" s="404" t="s">
        <v>48</v>
      </c>
      <c r="T72" s="404" t="s">
        <v>49</v>
      </c>
      <c r="U72" s="404" t="s">
        <v>50</v>
      </c>
      <c r="V72" s="404" t="s">
        <v>51</v>
      </c>
      <c r="W72" s="405" t="s">
        <v>52</v>
      </c>
      <c r="Y72" s="121"/>
    </row>
    <row r="73" spans="1:25" x14ac:dyDescent="0.3">
      <c r="A73" s="1" t="s">
        <v>605</v>
      </c>
      <c r="B73" s="433"/>
      <c r="C73" s="194" t="s">
        <v>160</v>
      </c>
      <c r="D73" s="434"/>
      <c r="E73" s="434"/>
      <c r="F73" s="434"/>
      <c r="G73" s="434"/>
      <c r="H73" s="434"/>
      <c r="I73" s="434"/>
      <c r="J73" s="434"/>
      <c r="K73" s="434"/>
      <c r="L73" s="434"/>
      <c r="M73" s="434"/>
      <c r="N73" s="434"/>
      <c r="O73" s="434"/>
      <c r="P73" s="434"/>
      <c r="Q73" s="434"/>
      <c r="R73" s="434"/>
      <c r="S73" s="434"/>
      <c r="T73" s="434"/>
      <c r="U73" s="434"/>
      <c r="V73" s="434"/>
      <c r="W73" s="258"/>
      <c r="Y73" s="121"/>
    </row>
    <row r="74" spans="1:25" x14ac:dyDescent="0.3">
      <c r="A74" s="1" t="s">
        <v>606</v>
      </c>
      <c r="B74" s="124" t="str">
        <f>$B$8</f>
        <v>Ar rodiklis taikomas VPS priemonei?</v>
      </c>
      <c r="C74" s="131">
        <f>COUNTIFS(D74:W74,"taip")</f>
        <v>4</v>
      </c>
      <c r="D74" s="410" t="str">
        <f>HLOOKUP(D$6,'10'!D$6:D$70,$Y74,FALSE)</f>
        <v>Taip</v>
      </c>
      <c r="E74" s="410" t="str">
        <f>HLOOKUP(E$6,'10'!E$6:E$70,$Y74,FALSE)</f>
        <v>Ne</v>
      </c>
      <c r="F74" s="410" t="str">
        <f>HLOOKUP(F$6,'10'!F$6:F$70,$Y74,FALSE)</f>
        <v>Taip</v>
      </c>
      <c r="G74" s="410" t="str">
        <f>HLOOKUP(G$6,'10'!G$6:G$70,$Y74,FALSE)</f>
        <v>Ne</v>
      </c>
      <c r="H74" s="410" t="str">
        <f>HLOOKUP(H$6,'10'!H$6:H$70,$Y74,FALSE)</f>
        <v>Ne</v>
      </c>
      <c r="I74" s="410" t="str">
        <f>HLOOKUP(I$6,'10'!I$6:I$70,$Y74,FALSE)</f>
        <v>Ne</v>
      </c>
      <c r="J74" s="410" t="str">
        <f>HLOOKUP(J$6,'10'!J$6:J$70,$Y74,FALSE)</f>
        <v>Ne</v>
      </c>
      <c r="K74" s="410" t="str">
        <f>HLOOKUP(K$6,'10'!K$6:K$70,$Y74,FALSE)</f>
        <v>Taip</v>
      </c>
      <c r="L74" s="410" t="str">
        <f>HLOOKUP(L$6,'10'!L$6:L$70,$Y74,FALSE)</f>
        <v>Taip</v>
      </c>
      <c r="M74" s="410" t="str">
        <f>HLOOKUP(M$6,'10'!M$6:M$70,$Y74,FALSE)</f>
        <v>Ne</v>
      </c>
      <c r="N74" s="410" t="str">
        <f>HLOOKUP(N$6,'10'!N$6:N$70,$Y74,FALSE)</f>
        <v>Ne</v>
      </c>
      <c r="O74" s="410" t="str">
        <f>HLOOKUP(O$6,'10'!O$6:O$70,$Y74,FALSE)</f>
        <v>Ne</v>
      </c>
      <c r="P74" s="410" t="str">
        <f>HLOOKUP(P$6,'10'!P$6:P$70,$Y74,FALSE)</f>
        <v>Ne</v>
      </c>
      <c r="Q74" s="410" t="str">
        <f>HLOOKUP(Q$6,'10'!Q$6:Q$70,$Y74,FALSE)</f>
        <v>Ne</v>
      </c>
      <c r="R74" s="410" t="str">
        <f>HLOOKUP(R$6,'10'!R$6:R$70,$Y74,FALSE)</f>
        <v>Ne</v>
      </c>
      <c r="S74" s="410" t="str">
        <f>HLOOKUP(S$6,'10'!S$6:S$70,$Y74,FALSE)</f>
        <v>Ne</v>
      </c>
      <c r="T74" s="410" t="str">
        <f>HLOOKUP(T$6,'10'!T$6:T$70,$Y74,FALSE)</f>
        <v>Ne</v>
      </c>
      <c r="U74" s="410" t="str">
        <f>HLOOKUP(U$6,'10'!U$6:U$70,$Y74,FALSE)</f>
        <v>Ne</v>
      </c>
      <c r="V74" s="410" t="str">
        <f>HLOOKUP(V$6,'10'!V$6:V$70,$Y74,FALSE)</f>
        <v>Ne</v>
      </c>
      <c r="W74" s="411" t="str">
        <f>HLOOKUP(W$6,'10'!W$6:W$70,$Y74,FALSE)</f>
        <v>Ne</v>
      </c>
      <c r="Y74" s="121">
        <v>54</v>
      </c>
    </row>
    <row r="75" spans="1:25" x14ac:dyDescent="0.3">
      <c r="A75" s="1" t="s">
        <v>607</v>
      </c>
      <c r="B75" s="130" t="str">
        <f>$B$9</f>
        <v>Kiekybinis tikslas iki 2029 m.</v>
      </c>
      <c r="C75" s="412">
        <f>SUM(D75:W75)</f>
        <v>175</v>
      </c>
      <c r="D75" s="439">
        <v>50</v>
      </c>
      <c r="E75" s="435"/>
      <c r="F75" s="435">
        <v>40</v>
      </c>
      <c r="G75" s="435"/>
      <c r="H75" s="435"/>
      <c r="I75" s="435"/>
      <c r="J75" s="435"/>
      <c r="K75" s="435">
        <v>80</v>
      </c>
      <c r="L75" s="435">
        <v>5</v>
      </c>
      <c r="M75" s="435"/>
      <c r="N75" s="435"/>
      <c r="O75" s="435"/>
      <c r="P75" s="435"/>
      <c r="Q75" s="435"/>
      <c r="R75" s="435"/>
      <c r="S75" s="435"/>
      <c r="T75" s="435"/>
      <c r="U75" s="435"/>
      <c r="V75" s="435"/>
      <c r="W75" s="436"/>
      <c r="Y75" s="121"/>
    </row>
    <row r="76" spans="1:25" x14ac:dyDescent="0.3">
      <c r="A76" s="1" t="s">
        <v>608</v>
      </c>
      <c r="B76" s="128" t="s">
        <v>241</v>
      </c>
      <c r="C76" s="224"/>
      <c r="D76" s="417"/>
      <c r="E76" s="418"/>
      <c r="F76" s="418"/>
      <c r="G76" s="418"/>
      <c r="H76" s="418"/>
      <c r="I76" s="418"/>
      <c r="J76" s="418"/>
      <c r="K76" s="418"/>
      <c r="L76" s="418"/>
      <c r="M76" s="418"/>
      <c r="N76" s="418"/>
      <c r="O76" s="418"/>
      <c r="P76" s="418"/>
      <c r="Q76" s="418"/>
      <c r="R76" s="418"/>
      <c r="S76" s="418"/>
      <c r="T76" s="418"/>
      <c r="U76" s="418"/>
      <c r="V76" s="418"/>
      <c r="W76" s="419"/>
      <c r="Y76" s="121"/>
    </row>
    <row r="77" spans="1:25" x14ac:dyDescent="0.3">
      <c r="A77" s="1" t="s">
        <v>609</v>
      </c>
      <c r="B77" s="99" t="s">
        <v>100</v>
      </c>
      <c r="C77" s="425"/>
      <c r="D77" s="422"/>
      <c r="E77" s="423"/>
      <c r="F77" s="423"/>
      <c r="G77" s="423"/>
      <c r="H77" s="423"/>
      <c r="I77" s="423"/>
      <c r="J77" s="423"/>
      <c r="K77" s="423"/>
      <c r="L77" s="423"/>
      <c r="M77" s="423"/>
      <c r="N77" s="423"/>
      <c r="O77" s="423"/>
      <c r="P77" s="423"/>
      <c r="Q77" s="423"/>
      <c r="R77" s="423"/>
      <c r="S77" s="423"/>
      <c r="T77" s="423"/>
      <c r="U77" s="423"/>
      <c r="V77" s="423"/>
      <c r="W77" s="424"/>
      <c r="Y77" s="121"/>
    </row>
    <row r="78" spans="1:25" x14ac:dyDescent="0.3">
      <c r="A78" s="1" t="s">
        <v>610</v>
      </c>
      <c r="B78" s="99" t="s">
        <v>101</v>
      </c>
      <c r="C78" s="425">
        <v>25</v>
      </c>
      <c r="D78" s="422"/>
      <c r="E78" s="423"/>
      <c r="F78" s="423"/>
      <c r="G78" s="423"/>
      <c r="H78" s="423"/>
      <c r="I78" s="423"/>
      <c r="J78" s="423"/>
      <c r="K78" s="423"/>
      <c r="L78" s="423"/>
      <c r="M78" s="423"/>
      <c r="N78" s="423"/>
      <c r="O78" s="423"/>
      <c r="P78" s="423"/>
      <c r="Q78" s="423"/>
      <c r="R78" s="423"/>
      <c r="S78" s="423"/>
      <c r="T78" s="423"/>
      <c r="U78" s="423"/>
      <c r="V78" s="423"/>
      <c r="W78" s="424"/>
      <c r="Y78" s="121"/>
    </row>
    <row r="79" spans="1:25" x14ac:dyDescent="0.3">
      <c r="A79" s="1" t="s">
        <v>611</v>
      </c>
      <c r="B79" s="99" t="s">
        <v>102</v>
      </c>
      <c r="C79" s="425">
        <v>60</v>
      </c>
      <c r="D79" s="422"/>
      <c r="E79" s="423"/>
      <c r="F79" s="423"/>
      <c r="G79" s="423"/>
      <c r="H79" s="423"/>
      <c r="I79" s="423"/>
      <c r="J79" s="423"/>
      <c r="K79" s="423"/>
      <c r="L79" s="423"/>
      <c r="M79" s="423"/>
      <c r="N79" s="423"/>
      <c r="O79" s="423"/>
      <c r="P79" s="423"/>
      <c r="Q79" s="423"/>
      <c r="R79" s="423"/>
      <c r="S79" s="423"/>
      <c r="T79" s="423"/>
      <c r="U79" s="423"/>
      <c r="V79" s="423"/>
      <c r="W79" s="424"/>
      <c r="Y79" s="121"/>
    </row>
    <row r="80" spans="1:25" x14ac:dyDescent="0.3">
      <c r="A80" s="1" t="s">
        <v>612</v>
      </c>
      <c r="B80" s="99" t="s">
        <v>103</v>
      </c>
      <c r="C80" s="425">
        <v>55</v>
      </c>
      <c r="D80" s="422"/>
      <c r="E80" s="423"/>
      <c r="F80" s="423"/>
      <c r="G80" s="423"/>
      <c r="H80" s="423"/>
      <c r="I80" s="423"/>
      <c r="J80" s="423"/>
      <c r="K80" s="423"/>
      <c r="L80" s="423"/>
      <c r="M80" s="423"/>
      <c r="N80" s="423"/>
      <c r="O80" s="423"/>
      <c r="P80" s="423"/>
      <c r="Q80" s="423"/>
      <c r="R80" s="423"/>
      <c r="S80" s="423"/>
      <c r="T80" s="423"/>
      <c r="U80" s="423"/>
      <c r="V80" s="423"/>
      <c r="W80" s="424"/>
      <c r="Y80" s="121"/>
    </row>
    <row r="81" spans="1:25" x14ac:dyDescent="0.3">
      <c r="A81" s="1" t="s">
        <v>613</v>
      </c>
      <c r="B81" s="99" t="s">
        <v>104</v>
      </c>
      <c r="C81" s="425">
        <v>15</v>
      </c>
      <c r="D81" s="422"/>
      <c r="E81" s="423"/>
      <c r="F81" s="423"/>
      <c r="G81" s="423"/>
      <c r="H81" s="423"/>
      <c r="I81" s="423"/>
      <c r="J81" s="423"/>
      <c r="K81" s="423"/>
      <c r="L81" s="423"/>
      <c r="M81" s="423"/>
      <c r="N81" s="423"/>
      <c r="O81" s="423"/>
      <c r="P81" s="423"/>
      <c r="Q81" s="423"/>
      <c r="R81" s="423"/>
      <c r="S81" s="423"/>
      <c r="T81" s="423"/>
      <c r="U81" s="423"/>
      <c r="V81" s="423"/>
      <c r="W81" s="424"/>
      <c r="Y81" s="121"/>
    </row>
    <row r="82" spans="1:25" x14ac:dyDescent="0.3">
      <c r="A82" s="1" t="s">
        <v>614</v>
      </c>
      <c r="B82" s="99" t="s">
        <v>105</v>
      </c>
      <c r="C82" s="425">
        <v>20</v>
      </c>
      <c r="D82" s="422"/>
      <c r="E82" s="423"/>
      <c r="F82" s="423"/>
      <c r="G82" s="423"/>
      <c r="H82" s="423"/>
      <c r="I82" s="423"/>
      <c r="J82" s="423"/>
      <c r="K82" s="423"/>
      <c r="L82" s="423"/>
      <c r="M82" s="423"/>
      <c r="N82" s="423"/>
      <c r="O82" s="423"/>
      <c r="P82" s="423"/>
      <c r="Q82" s="423"/>
      <c r="R82" s="423"/>
      <c r="S82" s="423"/>
      <c r="T82" s="423"/>
      <c r="U82" s="423"/>
      <c r="V82" s="423"/>
      <c r="W82" s="424"/>
      <c r="Y82" s="121"/>
    </row>
    <row r="83" spans="1:25" x14ac:dyDescent="0.3">
      <c r="A83" s="1" t="s">
        <v>780</v>
      </c>
      <c r="B83" s="426" t="s">
        <v>401</v>
      </c>
      <c r="C83" s="416"/>
      <c r="D83" s="422"/>
      <c r="E83" s="423"/>
      <c r="F83" s="423"/>
      <c r="G83" s="423"/>
      <c r="H83" s="423"/>
      <c r="I83" s="423"/>
      <c r="J83" s="423"/>
      <c r="K83" s="423"/>
      <c r="L83" s="423"/>
      <c r="M83" s="423"/>
      <c r="N83" s="423"/>
      <c r="O83" s="423"/>
      <c r="P83" s="423"/>
      <c r="Q83" s="423"/>
      <c r="R83" s="423"/>
      <c r="S83" s="423"/>
      <c r="T83" s="423"/>
      <c r="U83" s="423"/>
      <c r="V83" s="423"/>
      <c r="W83" s="424"/>
      <c r="Y83" s="121"/>
    </row>
    <row r="84" spans="1:25" x14ac:dyDescent="0.3">
      <c r="A84" s="1" t="s">
        <v>781</v>
      </c>
      <c r="B84" s="427" t="s">
        <v>402</v>
      </c>
      <c r="C84" s="428"/>
      <c r="D84" s="422"/>
      <c r="E84" s="423"/>
      <c r="F84" s="423"/>
      <c r="G84" s="423"/>
      <c r="H84" s="423"/>
      <c r="I84" s="423"/>
      <c r="J84" s="423"/>
      <c r="K84" s="423"/>
      <c r="L84" s="423"/>
      <c r="M84" s="423"/>
      <c r="N84" s="423"/>
      <c r="O84" s="423"/>
      <c r="P84" s="423"/>
      <c r="Q84" s="423"/>
      <c r="R84" s="423"/>
      <c r="S84" s="423"/>
      <c r="T84" s="423"/>
      <c r="U84" s="423"/>
      <c r="V84" s="423"/>
      <c r="W84" s="424"/>
      <c r="Y84" s="121"/>
    </row>
    <row r="85" spans="1:25" x14ac:dyDescent="0.3">
      <c r="A85" s="1" t="s">
        <v>782</v>
      </c>
      <c r="B85" s="128" t="s">
        <v>160</v>
      </c>
      <c r="C85" s="438">
        <f>SUM(C77:C82)</f>
        <v>175</v>
      </c>
      <c r="D85" s="422"/>
      <c r="E85" s="423"/>
      <c r="F85" s="423"/>
      <c r="G85" s="423"/>
      <c r="H85" s="423"/>
      <c r="I85" s="423"/>
      <c r="J85" s="423"/>
      <c r="K85" s="423"/>
      <c r="L85" s="423"/>
      <c r="M85" s="423"/>
      <c r="N85" s="423"/>
      <c r="O85" s="423"/>
      <c r="P85" s="423"/>
      <c r="Q85" s="423"/>
      <c r="R85" s="423"/>
      <c r="S85" s="423"/>
      <c r="T85" s="423"/>
      <c r="U85" s="423"/>
      <c r="V85" s="423"/>
      <c r="W85" s="424"/>
      <c r="Y85" s="121"/>
    </row>
    <row r="86" spans="1:25" x14ac:dyDescent="0.3">
      <c r="A86" s="1" t="s">
        <v>783</v>
      </c>
      <c r="B86" s="216" t="s">
        <v>1104</v>
      </c>
      <c r="C86" s="201" t="str">
        <f>IF(C75=C85,"Gerai","Klaida")</f>
        <v>Gerai</v>
      </c>
      <c r="D86" s="430"/>
      <c r="E86" s="431"/>
      <c r="F86" s="431"/>
      <c r="G86" s="431"/>
      <c r="H86" s="431"/>
      <c r="I86" s="431"/>
      <c r="J86" s="431"/>
      <c r="K86" s="431"/>
      <c r="L86" s="431"/>
      <c r="M86" s="431"/>
      <c r="N86" s="431"/>
      <c r="O86" s="431"/>
      <c r="P86" s="431"/>
      <c r="Q86" s="431"/>
      <c r="R86" s="431"/>
      <c r="S86" s="431"/>
      <c r="T86" s="431"/>
      <c r="U86" s="431"/>
      <c r="V86" s="431"/>
      <c r="W86" s="432"/>
      <c r="Y86" s="121"/>
    </row>
    <row r="87" spans="1:25" x14ac:dyDescent="0.3">
      <c r="A87" s="1" t="s">
        <v>784</v>
      </c>
      <c r="B87" s="1"/>
      <c r="Y87" s="121"/>
    </row>
    <row r="88" spans="1:25" ht="21" x14ac:dyDescent="0.3">
      <c r="A88" s="1" t="s">
        <v>785</v>
      </c>
      <c r="B88" s="440" t="s">
        <v>410</v>
      </c>
      <c r="C88" s="441" t="str">
        <f>'6'!B35</f>
        <v>TRAK-P.1</v>
      </c>
      <c r="D88" s="442" t="s">
        <v>0</v>
      </c>
      <c r="E88" s="442" t="s">
        <v>1</v>
      </c>
      <c r="F88" s="442" t="s">
        <v>2</v>
      </c>
      <c r="G88" s="442" t="s">
        <v>3</v>
      </c>
      <c r="H88" s="442" t="s">
        <v>4</v>
      </c>
      <c r="I88" s="442" t="s">
        <v>5</v>
      </c>
      <c r="J88" s="442" t="s">
        <v>6</v>
      </c>
      <c r="K88" s="442" t="s">
        <v>7</v>
      </c>
      <c r="L88" s="442" t="s">
        <v>8</v>
      </c>
      <c r="M88" s="442" t="s">
        <v>9</v>
      </c>
      <c r="N88" s="442" t="s">
        <v>43</v>
      </c>
      <c r="O88" s="442" t="s">
        <v>44</v>
      </c>
      <c r="P88" s="442" t="s">
        <v>45</v>
      </c>
      <c r="Q88" s="442" t="s">
        <v>46</v>
      </c>
      <c r="R88" s="442" t="s">
        <v>47</v>
      </c>
      <c r="S88" s="442" t="s">
        <v>48</v>
      </c>
      <c r="T88" s="442" t="s">
        <v>49</v>
      </c>
      <c r="U88" s="442" t="s">
        <v>50</v>
      </c>
      <c r="V88" s="442" t="s">
        <v>51</v>
      </c>
      <c r="W88" s="443" t="s">
        <v>52</v>
      </c>
      <c r="Y88" s="121"/>
    </row>
    <row r="89" spans="1:25" x14ac:dyDescent="0.3">
      <c r="A89" s="1" t="s">
        <v>786</v>
      </c>
      <c r="B89" s="444"/>
      <c r="C89" s="445" t="s">
        <v>160</v>
      </c>
      <c r="D89" s="446"/>
      <c r="E89" s="446"/>
      <c r="F89" s="446"/>
      <c r="G89" s="446"/>
      <c r="H89" s="446"/>
      <c r="I89" s="446"/>
      <c r="J89" s="446"/>
      <c r="K89" s="446"/>
      <c r="L89" s="446"/>
      <c r="M89" s="446"/>
      <c r="N89" s="446"/>
      <c r="O89" s="446"/>
      <c r="P89" s="446"/>
      <c r="Q89" s="446"/>
      <c r="R89" s="446"/>
      <c r="S89" s="446"/>
      <c r="T89" s="446"/>
      <c r="U89" s="446"/>
      <c r="V89" s="446"/>
      <c r="W89" s="447"/>
      <c r="Y89" s="121"/>
    </row>
    <row r="90" spans="1:25" x14ac:dyDescent="0.3">
      <c r="A90" s="1" t="s">
        <v>787</v>
      </c>
      <c r="B90" s="448" t="str">
        <f>$B$8</f>
        <v>Ar rodiklis taikomas VPS priemonei?</v>
      </c>
      <c r="C90" s="131">
        <f>COUNTIFS(D90:W90,"taip")</f>
        <v>1</v>
      </c>
      <c r="D90" s="410" t="str">
        <f>HLOOKUP(D$6,'10'!D$6:D$70,$Y90,FALSE)</f>
        <v>Taip</v>
      </c>
      <c r="E90" s="410" t="str">
        <f>HLOOKUP(E$6,'10'!E$6:E$70,$Y90,FALSE)</f>
        <v>Ne</v>
      </c>
      <c r="F90" s="410" t="str">
        <f>HLOOKUP(F$6,'10'!F$6:F$70,$Y90,FALSE)</f>
        <v>Ne</v>
      </c>
      <c r="G90" s="410" t="str">
        <f>HLOOKUP(G$6,'10'!G$6:G$70,$Y90,FALSE)</f>
        <v>Ne</v>
      </c>
      <c r="H90" s="410" t="str">
        <f>HLOOKUP(H$6,'10'!H$6:H$70,$Y90,FALSE)</f>
        <v>Ne</v>
      </c>
      <c r="I90" s="410" t="str">
        <f>HLOOKUP(I$6,'10'!I$6:I$70,$Y90,FALSE)</f>
        <v>Ne</v>
      </c>
      <c r="J90" s="410" t="str">
        <f>HLOOKUP(J$6,'10'!J$6:J$70,$Y90,FALSE)</f>
        <v>Ne</v>
      </c>
      <c r="K90" s="410" t="str">
        <f>HLOOKUP(K$6,'10'!K$6:K$70,$Y90,FALSE)</f>
        <v>Ne</v>
      </c>
      <c r="L90" s="410" t="str">
        <f>HLOOKUP(L$6,'10'!L$6:L$70,$Y90,FALSE)</f>
        <v>Ne</v>
      </c>
      <c r="M90" s="410" t="str">
        <f>HLOOKUP(M$6,'10'!M$6:M$70,$Y90,FALSE)</f>
        <v>Ne</v>
      </c>
      <c r="N90" s="410" t="str">
        <f>HLOOKUP(N$6,'10'!N$6:N$70,$Y90,FALSE)</f>
        <v>Ne</v>
      </c>
      <c r="O90" s="410" t="str">
        <f>HLOOKUP(O$6,'10'!O$6:O$70,$Y90,FALSE)</f>
        <v>Ne</v>
      </c>
      <c r="P90" s="410" t="str">
        <f>HLOOKUP(P$6,'10'!P$6:P$70,$Y90,FALSE)</f>
        <v>Ne</v>
      </c>
      <c r="Q90" s="410" t="str">
        <f>HLOOKUP(Q$6,'10'!Q$6:Q$70,$Y90,FALSE)</f>
        <v>Ne</v>
      </c>
      <c r="R90" s="410" t="str">
        <f>HLOOKUP(R$6,'10'!R$6:R$70,$Y90,FALSE)</f>
        <v>Ne</v>
      </c>
      <c r="S90" s="410" t="str">
        <f>HLOOKUP(S$6,'10'!S$6:S$70,$Y90,FALSE)</f>
        <v>Ne</v>
      </c>
      <c r="T90" s="410" t="str">
        <f>HLOOKUP(T$6,'10'!T$6:T$70,$Y90,FALSE)</f>
        <v>Ne</v>
      </c>
      <c r="U90" s="410" t="str">
        <f>HLOOKUP(U$6,'10'!U$6:U$70,$Y90,FALSE)</f>
        <v>Ne</v>
      </c>
      <c r="V90" s="410" t="str">
        <f>HLOOKUP(V$6,'10'!V$6:V$70,$Y90,FALSE)</f>
        <v>Ne</v>
      </c>
      <c r="W90" s="411" t="str">
        <f>HLOOKUP(W$6,'10'!W$6:W$70,$Y90,FALSE)</f>
        <v>Ne</v>
      </c>
      <c r="Y90" s="121">
        <v>56</v>
      </c>
    </row>
    <row r="91" spans="1:25" x14ac:dyDescent="0.3">
      <c r="A91" s="1" t="s">
        <v>788</v>
      </c>
      <c r="B91" s="449" t="str">
        <f>$B$9</f>
        <v>Kiekybinis tikslas iki 2029 m.</v>
      </c>
      <c r="C91" s="412">
        <f>SUM(D91:W91)</f>
        <v>0</v>
      </c>
      <c r="D91" s="439"/>
      <c r="E91" s="435"/>
      <c r="F91" s="435"/>
      <c r="G91" s="435"/>
      <c r="H91" s="435"/>
      <c r="I91" s="435"/>
      <c r="J91" s="435"/>
      <c r="K91" s="435"/>
      <c r="L91" s="435"/>
      <c r="M91" s="435"/>
      <c r="N91" s="435"/>
      <c r="O91" s="435"/>
      <c r="P91" s="435"/>
      <c r="Q91" s="435"/>
      <c r="R91" s="435"/>
      <c r="S91" s="435"/>
      <c r="T91" s="435"/>
      <c r="U91" s="435"/>
      <c r="V91" s="435"/>
      <c r="W91" s="436"/>
      <c r="Y91" s="121"/>
    </row>
    <row r="92" spans="1:25" x14ac:dyDescent="0.3">
      <c r="A92" s="1" t="s">
        <v>789</v>
      </c>
      <c r="B92" s="450" t="s">
        <v>241</v>
      </c>
      <c r="C92" s="451"/>
      <c r="D92" s="452"/>
      <c r="E92" s="453"/>
      <c r="F92" s="453"/>
      <c r="G92" s="453"/>
      <c r="H92" s="453"/>
      <c r="I92" s="453"/>
      <c r="J92" s="453"/>
      <c r="K92" s="453"/>
      <c r="L92" s="453"/>
      <c r="M92" s="453"/>
      <c r="N92" s="453"/>
      <c r="O92" s="453"/>
      <c r="P92" s="453"/>
      <c r="Q92" s="453"/>
      <c r="R92" s="453"/>
      <c r="S92" s="453"/>
      <c r="T92" s="453"/>
      <c r="U92" s="453"/>
      <c r="V92" s="453"/>
      <c r="W92" s="454"/>
      <c r="Y92" s="121"/>
    </row>
    <row r="93" spans="1:25" x14ac:dyDescent="0.3">
      <c r="A93" s="1" t="s">
        <v>790</v>
      </c>
      <c r="B93" s="455" t="s">
        <v>100</v>
      </c>
      <c r="C93" s="425"/>
      <c r="D93" s="456"/>
      <c r="E93" s="457"/>
      <c r="F93" s="457"/>
      <c r="G93" s="457"/>
      <c r="H93" s="457"/>
      <c r="I93" s="457"/>
      <c r="J93" s="457"/>
      <c r="K93" s="457"/>
      <c r="L93" s="457"/>
      <c r="M93" s="457"/>
      <c r="N93" s="457"/>
      <c r="O93" s="457"/>
      <c r="P93" s="457"/>
      <c r="Q93" s="457"/>
      <c r="R93" s="457"/>
      <c r="S93" s="457"/>
      <c r="T93" s="457"/>
      <c r="U93" s="457"/>
      <c r="V93" s="457"/>
      <c r="W93" s="458"/>
      <c r="Y93" s="121"/>
    </row>
    <row r="94" spans="1:25" x14ac:dyDescent="0.3">
      <c r="A94" s="1" t="s">
        <v>791</v>
      </c>
      <c r="B94" s="455" t="s">
        <v>101</v>
      </c>
      <c r="C94" s="425"/>
      <c r="D94" s="456"/>
      <c r="E94" s="457"/>
      <c r="F94" s="457"/>
      <c r="G94" s="457"/>
      <c r="H94" s="457"/>
      <c r="I94" s="457"/>
      <c r="J94" s="457"/>
      <c r="K94" s="457"/>
      <c r="L94" s="457"/>
      <c r="M94" s="457"/>
      <c r="N94" s="457"/>
      <c r="O94" s="457"/>
      <c r="P94" s="457"/>
      <c r="Q94" s="457"/>
      <c r="R94" s="457"/>
      <c r="S94" s="457"/>
      <c r="T94" s="457"/>
      <c r="U94" s="457"/>
      <c r="V94" s="457"/>
      <c r="W94" s="458"/>
      <c r="Y94" s="121"/>
    </row>
    <row r="95" spans="1:25" x14ac:dyDescent="0.3">
      <c r="A95" s="1" t="s">
        <v>792</v>
      </c>
      <c r="B95" s="455" t="s">
        <v>102</v>
      </c>
      <c r="C95" s="425"/>
      <c r="D95" s="456"/>
      <c r="E95" s="457"/>
      <c r="F95" s="457"/>
      <c r="G95" s="457"/>
      <c r="H95" s="457"/>
      <c r="I95" s="457"/>
      <c r="J95" s="457"/>
      <c r="K95" s="457"/>
      <c r="L95" s="457"/>
      <c r="M95" s="457"/>
      <c r="N95" s="457"/>
      <c r="O95" s="457"/>
      <c r="P95" s="457"/>
      <c r="Q95" s="457"/>
      <c r="R95" s="457"/>
      <c r="S95" s="457"/>
      <c r="T95" s="457"/>
      <c r="U95" s="457"/>
      <c r="V95" s="457"/>
      <c r="W95" s="458"/>
      <c r="Y95" s="121"/>
    </row>
    <row r="96" spans="1:25" x14ac:dyDescent="0.3">
      <c r="A96" s="1" t="s">
        <v>793</v>
      </c>
      <c r="B96" s="455" t="s">
        <v>103</v>
      </c>
      <c r="C96" s="425"/>
      <c r="D96" s="456"/>
      <c r="E96" s="457"/>
      <c r="F96" s="457"/>
      <c r="G96" s="457"/>
      <c r="H96" s="457"/>
      <c r="I96" s="457"/>
      <c r="J96" s="457"/>
      <c r="K96" s="457"/>
      <c r="L96" s="457"/>
      <c r="M96" s="457"/>
      <c r="N96" s="457"/>
      <c r="O96" s="457"/>
      <c r="P96" s="457"/>
      <c r="Q96" s="457"/>
      <c r="R96" s="457"/>
      <c r="S96" s="457"/>
      <c r="T96" s="457"/>
      <c r="U96" s="457"/>
      <c r="V96" s="457"/>
      <c r="W96" s="458"/>
      <c r="Y96" s="121"/>
    </row>
    <row r="97" spans="1:25" x14ac:dyDescent="0.3">
      <c r="A97" s="1" t="s">
        <v>794</v>
      </c>
      <c r="B97" s="455" t="s">
        <v>104</v>
      </c>
      <c r="C97" s="425"/>
      <c r="D97" s="456"/>
      <c r="E97" s="457"/>
      <c r="F97" s="457"/>
      <c r="G97" s="457"/>
      <c r="H97" s="457"/>
      <c r="I97" s="457"/>
      <c r="J97" s="457"/>
      <c r="K97" s="457"/>
      <c r="L97" s="457"/>
      <c r="M97" s="457"/>
      <c r="N97" s="457"/>
      <c r="O97" s="457"/>
      <c r="P97" s="457"/>
      <c r="Q97" s="457"/>
      <c r="R97" s="457"/>
      <c r="S97" s="457"/>
      <c r="T97" s="457"/>
      <c r="U97" s="457"/>
      <c r="V97" s="457"/>
      <c r="W97" s="458"/>
      <c r="Y97" s="121"/>
    </row>
    <row r="98" spans="1:25" x14ac:dyDescent="0.3">
      <c r="A98" s="1" t="s">
        <v>795</v>
      </c>
      <c r="B98" s="455" t="s">
        <v>105</v>
      </c>
      <c r="C98" s="425"/>
      <c r="D98" s="456"/>
      <c r="E98" s="457"/>
      <c r="F98" s="457"/>
      <c r="G98" s="457"/>
      <c r="H98" s="457"/>
      <c r="I98" s="457"/>
      <c r="J98" s="457"/>
      <c r="K98" s="457"/>
      <c r="L98" s="457"/>
      <c r="M98" s="457"/>
      <c r="N98" s="457"/>
      <c r="O98" s="457"/>
      <c r="P98" s="457"/>
      <c r="Q98" s="457"/>
      <c r="R98" s="457"/>
      <c r="S98" s="457"/>
      <c r="T98" s="457"/>
      <c r="U98" s="457"/>
      <c r="V98" s="457"/>
      <c r="W98" s="458"/>
      <c r="Y98" s="121"/>
    </row>
    <row r="99" spans="1:25" x14ac:dyDescent="0.3">
      <c r="A99" s="1" t="s">
        <v>796</v>
      </c>
      <c r="B99" s="459" t="s">
        <v>401</v>
      </c>
      <c r="C99" s="460"/>
      <c r="D99" s="456"/>
      <c r="E99" s="457"/>
      <c r="F99" s="457"/>
      <c r="G99" s="457"/>
      <c r="H99" s="457"/>
      <c r="I99" s="457"/>
      <c r="J99" s="457"/>
      <c r="K99" s="457"/>
      <c r="L99" s="457"/>
      <c r="M99" s="457"/>
      <c r="N99" s="457"/>
      <c r="O99" s="457"/>
      <c r="P99" s="457"/>
      <c r="Q99" s="457"/>
      <c r="R99" s="457"/>
      <c r="S99" s="457"/>
      <c r="T99" s="457"/>
      <c r="U99" s="457"/>
      <c r="V99" s="457"/>
      <c r="W99" s="458"/>
      <c r="Y99" s="121"/>
    </row>
    <row r="100" spans="1:25" x14ac:dyDescent="0.3">
      <c r="A100" s="1" t="s">
        <v>797</v>
      </c>
      <c r="B100" s="449" t="s">
        <v>402</v>
      </c>
      <c r="C100" s="461"/>
      <c r="D100" s="456"/>
      <c r="E100" s="457"/>
      <c r="F100" s="457"/>
      <c r="G100" s="457"/>
      <c r="H100" s="457"/>
      <c r="I100" s="457"/>
      <c r="J100" s="457"/>
      <c r="K100" s="457"/>
      <c r="L100" s="457"/>
      <c r="M100" s="457"/>
      <c r="N100" s="457"/>
      <c r="O100" s="457"/>
      <c r="P100" s="457"/>
      <c r="Q100" s="457"/>
      <c r="R100" s="457"/>
      <c r="S100" s="457"/>
      <c r="T100" s="457"/>
      <c r="U100" s="457"/>
      <c r="V100" s="457"/>
      <c r="W100" s="458"/>
      <c r="Y100" s="121"/>
    </row>
    <row r="101" spans="1:25" x14ac:dyDescent="0.3">
      <c r="A101" s="1" t="s">
        <v>798</v>
      </c>
      <c r="B101" s="450" t="s">
        <v>160</v>
      </c>
      <c r="C101" s="438">
        <f>SUM(C93:C98)</f>
        <v>0</v>
      </c>
      <c r="D101" s="456"/>
      <c r="E101" s="457"/>
      <c r="F101" s="457"/>
      <c r="G101" s="457"/>
      <c r="H101" s="457"/>
      <c r="I101" s="457"/>
      <c r="J101" s="457"/>
      <c r="K101" s="457"/>
      <c r="L101" s="457"/>
      <c r="M101" s="457"/>
      <c r="N101" s="457"/>
      <c r="O101" s="457"/>
      <c r="P101" s="457"/>
      <c r="Q101" s="457"/>
      <c r="R101" s="457"/>
      <c r="S101" s="457"/>
      <c r="T101" s="457"/>
      <c r="U101" s="457"/>
      <c r="V101" s="457"/>
      <c r="W101" s="458"/>
      <c r="Y101" s="121"/>
    </row>
    <row r="102" spans="1:25" x14ac:dyDescent="0.3">
      <c r="A102" s="1" t="s">
        <v>799</v>
      </c>
      <c r="B102" s="216" t="s">
        <v>1104</v>
      </c>
      <c r="C102" s="201" t="str">
        <f>IF(C91=C101,"Gerai","Klaida")</f>
        <v>Gerai</v>
      </c>
      <c r="D102" s="462"/>
      <c r="E102" s="463"/>
      <c r="F102" s="463"/>
      <c r="G102" s="463"/>
      <c r="H102" s="463"/>
      <c r="I102" s="463"/>
      <c r="J102" s="463"/>
      <c r="K102" s="463"/>
      <c r="L102" s="463"/>
      <c r="M102" s="463"/>
      <c r="N102" s="463"/>
      <c r="O102" s="463"/>
      <c r="P102" s="463"/>
      <c r="Q102" s="463"/>
      <c r="R102" s="463"/>
      <c r="S102" s="463"/>
      <c r="T102" s="463"/>
      <c r="U102" s="463"/>
      <c r="V102" s="463"/>
      <c r="W102" s="464"/>
      <c r="Y102" s="121"/>
    </row>
    <row r="103" spans="1:25" x14ac:dyDescent="0.3">
      <c r="A103" s="1" t="s">
        <v>800</v>
      </c>
      <c r="B103" s="1"/>
      <c r="Y103" s="121"/>
    </row>
    <row r="104" spans="1:25" ht="21" x14ac:dyDescent="0.3">
      <c r="A104" s="1" t="s">
        <v>801</v>
      </c>
      <c r="B104" s="440" t="s">
        <v>411</v>
      </c>
      <c r="C104" s="441" t="str">
        <f>'6'!B36</f>
        <v>TRAK-P.2</v>
      </c>
      <c r="D104" s="442" t="s">
        <v>0</v>
      </c>
      <c r="E104" s="442" t="s">
        <v>1</v>
      </c>
      <c r="F104" s="442" t="s">
        <v>2</v>
      </c>
      <c r="G104" s="442" t="s">
        <v>3</v>
      </c>
      <c r="H104" s="442" t="s">
        <v>4</v>
      </c>
      <c r="I104" s="442" t="s">
        <v>5</v>
      </c>
      <c r="J104" s="442" t="s">
        <v>6</v>
      </c>
      <c r="K104" s="442" t="s">
        <v>7</v>
      </c>
      <c r="L104" s="442" t="s">
        <v>8</v>
      </c>
      <c r="M104" s="442" t="s">
        <v>9</v>
      </c>
      <c r="N104" s="442" t="s">
        <v>43</v>
      </c>
      <c r="O104" s="442" t="s">
        <v>44</v>
      </c>
      <c r="P104" s="442" t="s">
        <v>45</v>
      </c>
      <c r="Q104" s="442" t="s">
        <v>46</v>
      </c>
      <c r="R104" s="442" t="s">
        <v>47</v>
      </c>
      <c r="S104" s="442" t="s">
        <v>48</v>
      </c>
      <c r="T104" s="442" t="s">
        <v>49</v>
      </c>
      <c r="U104" s="442" t="s">
        <v>50</v>
      </c>
      <c r="V104" s="442" t="s">
        <v>51</v>
      </c>
      <c r="W104" s="443" t="s">
        <v>52</v>
      </c>
      <c r="Y104" s="121"/>
    </row>
    <row r="105" spans="1:25" x14ac:dyDescent="0.3">
      <c r="A105" s="1" t="s">
        <v>802</v>
      </c>
      <c r="B105" s="444"/>
      <c r="C105" s="445" t="s">
        <v>160</v>
      </c>
      <c r="D105" s="446"/>
      <c r="E105" s="446"/>
      <c r="F105" s="446"/>
      <c r="G105" s="446"/>
      <c r="H105" s="446"/>
      <c r="I105" s="446"/>
      <c r="J105" s="446"/>
      <c r="K105" s="446"/>
      <c r="L105" s="446"/>
      <c r="M105" s="446"/>
      <c r="N105" s="446"/>
      <c r="O105" s="446"/>
      <c r="P105" s="446"/>
      <c r="Q105" s="446"/>
      <c r="R105" s="446"/>
      <c r="S105" s="446"/>
      <c r="T105" s="446"/>
      <c r="U105" s="446"/>
      <c r="V105" s="446"/>
      <c r="W105" s="447"/>
      <c r="Y105" s="121"/>
    </row>
    <row r="106" spans="1:25" x14ac:dyDescent="0.3">
      <c r="A106" s="1" t="s">
        <v>803</v>
      </c>
      <c r="B106" s="448" t="str">
        <f>$B$8</f>
        <v>Ar rodiklis taikomas VPS priemonei?</v>
      </c>
      <c r="C106" s="131">
        <f>COUNTIFS(D106:W106,"taip")</f>
        <v>0</v>
      </c>
      <c r="D106" s="410" t="str">
        <f>HLOOKUP(D$6,'10'!D$6:D$70,$Y106,FALSE)</f>
        <v>Ne</v>
      </c>
      <c r="E106" s="410" t="str">
        <f>HLOOKUP(E$6,'10'!E$6:E$70,$Y106,FALSE)</f>
        <v>Ne</v>
      </c>
      <c r="F106" s="410" t="str">
        <f>HLOOKUP(F$6,'10'!F$6:F$70,$Y106,FALSE)</f>
        <v>Ne</v>
      </c>
      <c r="G106" s="410" t="str">
        <f>HLOOKUP(G$6,'10'!G$6:G$70,$Y106,FALSE)</f>
        <v>Ne</v>
      </c>
      <c r="H106" s="410" t="str">
        <f>HLOOKUP(H$6,'10'!H$6:H$70,$Y106,FALSE)</f>
        <v>Ne</v>
      </c>
      <c r="I106" s="410" t="str">
        <f>HLOOKUP(I$6,'10'!I$6:I$70,$Y106,FALSE)</f>
        <v>Ne</v>
      </c>
      <c r="J106" s="410" t="str">
        <f>HLOOKUP(J$6,'10'!J$6:J$70,$Y106,FALSE)</f>
        <v>Ne</v>
      </c>
      <c r="K106" s="410" t="str">
        <f>HLOOKUP(K$6,'10'!K$6:K$70,$Y106,FALSE)</f>
        <v>Ne</v>
      </c>
      <c r="L106" s="410" t="str">
        <f>HLOOKUP(L$6,'10'!L$6:L$70,$Y106,FALSE)</f>
        <v>Ne</v>
      </c>
      <c r="M106" s="410" t="str">
        <f>HLOOKUP(M$6,'10'!M$6:M$70,$Y106,FALSE)</f>
        <v>Ne</v>
      </c>
      <c r="N106" s="410" t="str">
        <f>HLOOKUP(N$6,'10'!N$6:N$70,$Y106,FALSE)</f>
        <v>Ne</v>
      </c>
      <c r="O106" s="410" t="str">
        <f>HLOOKUP(O$6,'10'!O$6:O$70,$Y106,FALSE)</f>
        <v>Ne</v>
      </c>
      <c r="P106" s="410" t="str">
        <f>HLOOKUP(P$6,'10'!P$6:P$70,$Y106,FALSE)</f>
        <v>Ne</v>
      </c>
      <c r="Q106" s="410" t="str">
        <f>HLOOKUP(Q$6,'10'!Q$6:Q$70,$Y106,FALSE)</f>
        <v>Ne</v>
      </c>
      <c r="R106" s="410" t="str">
        <f>HLOOKUP(R$6,'10'!R$6:R$70,$Y106,FALSE)</f>
        <v>Ne</v>
      </c>
      <c r="S106" s="410" t="str">
        <f>HLOOKUP(S$6,'10'!S$6:S$70,$Y106,FALSE)</f>
        <v>Ne</v>
      </c>
      <c r="T106" s="410" t="str">
        <f>HLOOKUP(T$6,'10'!T$6:T$70,$Y106,FALSE)</f>
        <v>Ne</v>
      </c>
      <c r="U106" s="410" t="str">
        <f>HLOOKUP(U$6,'10'!U$6:U$70,$Y106,FALSE)</f>
        <v>Ne</v>
      </c>
      <c r="V106" s="410" t="str">
        <f>HLOOKUP(V$6,'10'!V$6:V$70,$Y106,FALSE)</f>
        <v>Ne</v>
      </c>
      <c r="W106" s="411" t="str">
        <f>HLOOKUP(W$6,'10'!W$6:W$70,$Y106,FALSE)</f>
        <v>Ne</v>
      </c>
      <c r="Y106" s="121">
        <v>57</v>
      </c>
    </row>
    <row r="107" spans="1:25" x14ac:dyDescent="0.3">
      <c r="A107" s="1" t="s">
        <v>804</v>
      </c>
      <c r="B107" s="449" t="str">
        <f>$B$9</f>
        <v>Kiekybinis tikslas iki 2029 m.</v>
      </c>
      <c r="C107" s="412">
        <f>SUM(D107:W107)</f>
        <v>0</v>
      </c>
      <c r="D107" s="439"/>
      <c r="E107" s="435"/>
      <c r="F107" s="435"/>
      <c r="G107" s="435"/>
      <c r="H107" s="435"/>
      <c r="I107" s="435"/>
      <c r="J107" s="435"/>
      <c r="K107" s="435"/>
      <c r="L107" s="435"/>
      <c r="M107" s="435"/>
      <c r="N107" s="435"/>
      <c r="O107" s="435"/>
      <c r="P107" s="435"/>
      <c r="Q107" s="435"/>
      <c r="R107" s="435"/>
      <c r="S107" s="435"/>
      <c r="T107" s="435"/>
      <c r="U107" s="435"/>
      <c r="V107" s="435"/>
      <c r="W107" s="436"/>
      <c r="Y107" s="121"/>
    </row>
    <row r="108" spans="1:25" x14ac:dyDescent="0.3">
      <c r="A108" s="1" t="s">
        <v>805</v>
      </c>
      <c r="B108" s="450" t="s">
        <v>241</v>
      </c>
      <c r="C108" s="451"/>
      <c r="D108" s="452"/>
      <c r="E108" s="453"/>
      <c r="F108" s="453"/>
      <c r="G108" s="453"/>
      <c r="H108" s="453"/>
      <c r="I108" s="453"/>
      <c r="J108" s="453"/>
      <c r="K108" s="453"/>
      <c r="L108" s="453"/>
      <c r="M108" s="453"/>
      <c r="N108" s="453"/>
      <c r="O108" s="453"/>
      <c r="P108" s="453"/>
      <c r="Q108" s="453"/>
      <c r="R108" s="453"/>
      <c r="S108" s="453"/>
      <c r="T108" s="453"/>
      <c r="U108" s="453"/>
      <c r="V108" s="453"/>
      <c r="W108" s="454"/>
      <c r="Y108" s="121"/>
    </row>
    <row r="109" spans="1:25" x14ac:dyDescent="0.3">
      <c r="A109" s="1" t="s">
        <v>806</v>
      </c>
      <c r="B109" s="455" t="s">
        <v>100</v>
      </c>
      <c r="C109" s="425"/>
      <c r="D109" s="456"/>
      <c r="E109" s="457"/>
      <c r="F109" s="457"/>
      <c r="G109" s="457"/>
      <c r="H109" s="457"/>
      <c r="I109" s="457"/>
      <c r="J109" s="457"/>
      <c r="K109" s="457"/>
      <c r="L109" s="457"/>
      <c r="M109" s="457"/>
      <c r="N109" s="457"/>
      <c r="O109" s="457"/>
      <c r="P109" s="457"/>
      <c r="Q109" s="457"/>
      <c r="R109" s="457"/>
      <c r="S109" s="457"/>
      <c r="T109" s="457"/>
      <c r="U109" s="457"/>
      <c r="V109" s="457"/>
      <c r="W109" s="458"/>
      <c r="Y109" s="121"/>
    </row>
    <row r="110" spans="1:25" x14ac:dyDescent="0.3">
      <c r="A110" s="1" t="s">
        <v>807</v>
      </c>
      <c r="B110" s="455" t="s">
        <v>101</v>
      </c>
      <c r="C110" s="425"/>
      <c r="D110" s="456"/>
      <c r="E110" s="457"/>
      <c r="F110" s="457"/>
      <c r="G110" s="457"/>
      <c r="H110" s="457"/>
      <c r="I110" s="457"/>
      <c r="J110" s="457"/>
      <c r="K110" s="457"/>
      <c r="L110" s="457"/>
      <c r="M110" s="457"/>
      <c r="N110" s="457"/>
      <c r="O110" s="457"/>
      <c r="P110" s="457"/>
      <c r="Q110" s="457"/>
      <c r="R110" s="457"/>
      <c r="S110" s="457"/>
      <c r="T110" s="457"/>
      <c r="U110" s="457"/>
      <c r="V110" s="457"/>
      <c r="W110" s="458"/>
      <c r="Y110" s="121"/>
    </row>
    <row r="111" spans="1:25" x14ac:dyDescent="0.3">
      <c r="A111" s="1" t="s">
        <v>808</v>
      </c>
      <c r="B111" s="455" t="s">
        <v>102</v>
      </c>
      <c r="C111" s="425"/>
      <c r="D111" s="456"/>
      <c r="E111" s="457"/>
      <c r="F111" s="457"/>
      <c r="G111" s="457"/>
      <c r="H111" s="457"/>
      <c r="I111" s="457"/>
      <c r="J111" s="457"/>
      <c r="K111" s="457"/>
      <c r="L111" s="457"/>
      <c r="M111" s="457"/>
      <c r="N111" s="457"/>
      <c r="O111" s="457"/>
      <c r="P111" s="457"/>
      <c r="Q111" s="457"/>
      <c r="R111" s="457"/>
      <c r="S111" s="457"/>
      <c r="T111" s="457"/>
      <c r="U111" s="457"/>
      <c r="V111" s="457"/>
      <c r="W111" s="458"/>
      <c r="Y111" s="121"/>
    </row>
    <row r="112" spans="1:25" x14ac:dyDescent="0.3">
      <c r="A112" s="1" t="s">
        <v>809</v>
      </c>
      <c r="B112" s="455" t="s">
        <v>103</v>
      </c>
      <c r="C112" s="425"/>
      <c r="D112" s="456"/>
      <c r="E112" s="457"/>
      <c r="F112" s="457"/>
      <c r="G112" s="457"/>
      <c r="H112" s="457"/>
      <c r="I112" s="457"/>
      <c r="J112" s="457"/>
      <c r="K112" s="457"/>
      <c r="L112" s="457"/>
      <c r="M112" s="457"/>
      <c r="N112" s="457"/>
      <c r="O112" s="457"/>
      <c r="P112" s="457"/>
      <c r="Q112" s="457"/>
      <c r="R112" s="457"/>
      <c r="S112" s="457"/>
      <c r="T112" s="457"/>
      <c r="U112" s="457"/>
      <c r="V112" s="457"/>
      <c r="W112" s="458"/>
      <c r="Y112" s="121"/>
    </row>
    <row r="113" spans="1:25" x14ac:dyDescent="0.3">
      <c r="A113" s="1" t="s">
        <v>810</v>
      </c>
      <c r="B113" s="455" t="s">
        <v>104</v>
      </c>
      <c r="C113" s="425"/>
      <c r="D113" s="456"/>
      <c r="E113" s="457"/>
      <c r="F113" s="457"/>
      <c r="G113" s="457"/>
      <c r="H113" s="457"/>
      <c r="I113" s="457"/>
      <c r="J113" s="457"/>
      <c r="K113" s="457"/>
      <c r="L113" s="457"/>
      <c r="M113" s="457"/>
      <c r="N113" s="457"/>
      <c r="O113" s="457"/>
      <c r="P113" s="457"/>
      <c r="Q113" s="457"/>
      <c r="R113" s="457"/>
      <c r="S113" s="457"/>
      <c r="T113" s="457"/>
      <c r="U113" s="457"/>
      <c r="V113" s="457"/>
      <c r="W113" s="458"/>
      <c r="Y113" s="121"/>
    </row>
    <row r="114" spans="1:25" x14ac:dyDescent="0.3">
      <c r="A114" s="1" t="s">
        <v>811</v>
      </c>
      <c r="B114" s="455" t="s">
        <v>105</v>
      </c>
      <c r="C114" s="425"/>
      <c r="D114" s="456"/>
      <c r="E114" s="457"/>
      <c r="F114" s="457"/>
      <c r="G114" s="457"/>
      <c r="H114" s="457"/>
      <c r="I114" s="457"/>
      <c r="J114" s="457"/>
      <c r="K114" s="457"/>
      <c r="L114" s="457"/>
      <c r="M114" s="457"/>
      <c r="N114" s="457"/>
      <c r="O114" s="457"/>
      <c r="P114" s="457"/>
      <c r="Q114" s="457"/>
      <c r="R114" s="457"/>
      <c r="S114" s="457"/>
      <c r="T114" s="457"/>
      <c r="U114" s="457"/>
      <c r="V114" s="457"/>
      <c r="W114" s="458"/>
      <c r="Y114" s="121"/>
    </row>
    <row r="115" spans="1:25" x14ac:dyDescent="0.3">
      <c r="A115" s="1" t="s">
        <v>812</v>
      </c>
      <c r="B115" s="459" t="s">
        <v>401</v>
      </c>
      <c r="C115" s="460"/>
      <c r="D115" s="456"/>
      <c r="E115" s="457"/>
      <c r="F115" s="457"/>
      <c r="G115" s="457"/>
      <c r="H115" s="457"/>
      <c r="I115" s="457"/>
      <c r="J115" s="457"/>
      <c r="K115" s="457"/>
      <c r="L115" s="457"/>
      <c r="M115" s="457"/>
      <c r="N115" s="457"/>
      <c r="O115" s="457"/>
      <c r="P115" s="457"/>
      <c r="Q115" s="457"/>
      <c r="R115" s="457"/>
      <c r="S115" s="457"/>
      <c r="T115" s="457"/>
      <c r="U115" s="457"/>
      <c r="V115" s="457"/>
      <c r="W115" s="458"/>
      <c r="Y115" s="121"/>
    </row>
    <row r="116" spans="1:25" x14ac:dyDescent="0.3">
      <c r="A116" s="1" t="s">
        <v>813</v>
      </c>
      <c r="B116" s="449" t="s">
        <v>402</v>
      </c>
      <c r="C116" s="461"/>
      <c r="D116" s="456"/>
      <c r="E116" s="457"/>
      <c r="F116" s="457"/>
      <c r="G116" s="457"/>
      <c r="H116" s="457"/>
      <c r="I116" s="457"/>
      <c r="J116" s="457"/>
      <c r="K116" s="457"/>
      <c r="L116" s="457"/>
      <c r="M116" s="457"/>
      <c r="N116" s="457"/>
      <c r="O116" s="457"/>
      <c r="P116" s="457"/>
      <c r="Q116" s="457"/>
      <c r="R116" s="457"/>
      <c r="S116" s="457"/>
      <c r="T116" s="457"/>
      <c r="U116" s="457"/>
      <c r="V116" s="457"/>
      <c r="W116" s="458"/>
      <c r="Y116" s="121"/>
    </row>
    <row r="117" spans="1:25" x14ac:dyDescent="0.3">
      <c r="A117" s="1" t="s">
        <v>814</v>
      </c>
      <c r="B117" s="450" t="s">
        <v>160</v>
      </c>
      <c r="C117" s="438">
        <f>SUM(C109:C114)</f>
        <v>0</v>
      </c>
      <c r="D117" s="456"/>
      <c r="E117" s="457"/>
      <c r="F117" s="457"/>
      <c r="G117" s="457"/>
      <c r="H117" s="457"/>
      <c r="I117" s="457"/>
      <c r="J117" s="457"/>
      <c r="K117" s="457"/>
      <c r="L117" s="457"/>
      <c r="M117" s="457"/>
      <c r="N117" s="457"/>
      <c r="O117" s="457"/>
      <c r="P117" s="457"/>
      <c r="Q117" s="457"/>
      <c r="R117" s="457"/>
      <c r="S117" s="457"/>
      <c r="T117" s="457"/>
      <c r="U117" s="457"/>
      <c r="V117" s="457"/>
      <c r="W117" s="458"/>
      <c r="Y117" s="121"/>
    </row>
    <row r="118" spans="1:25" x14ac:dyDescent="0.3">
      <c r="A118" s="1" t="s">
        <v>815</v>
      </c>
      <c r="B118" s="216" t="s">
        <v>1104</v>
      </c>
      <c r="C118" s="201" t="str">
        <f>IF(C107=C117,"Gerai","Klaida")</f>
        <v>Gerai</v>
      </c>
      <c r="D118" s="462"/>
      <c r="E118" s="463"/>
      <c r="F118" s="463"/>
      <c r="G118" s="463"/>
      <c r="H118" s="463"/>
      <c r="I118" s="463"/>
      <c r="J118" s="463"/>
      <c r="K118" s="463"/>
      <c r="L118" s="463"/>
      <c r="M118" s="463"/>
      <c r="N118" s="463"/>
      <c r="O118" s="463"/>
      <c r="P118" s="463"/>
      <c r="Q118" s="463"/>
      <c r="R118" s="463"/>
      <c r="S118" s="463"/>
      <c r="T118" s="463"/>
      <c r="U118" s="463"/>
      <c r="V118" s="463"/>
      <c r="W118" s="464"/>
      <c r="Y118" s="121"/>
    </row>
    <row r="119" spans="1:25" x14ac:dyDescent="0.3">
      <c r="A119" s="1" t="s">
        <v>816</v>
      </c>
      <c r="B119" s="1"/>
      <c r="Y119" s="121"/>
    </row>
    <row r="120" spans="1:25" ht="21" x14ac:dyDescent="0.3">
      <c r="A120" s="1" t="s">
        <v>817</v>
      </c>
      <c r="B120" s="440" t="s">
        <v>412</v>
      </c>
      <c r="C120" s="441" t="str">
        <f>'6'!B37</f>
        <v>TRAK-P.3</v>
      </c>
      <c r="D120" s="442" t="s">
        <v>0</v>
      </c>
      <c r="E120" s="442" t="s">
        <v>1</v>
      </c>
      <c r="F120" s="442" t="s">
        <v>2</v>
      </c>
      <c r="G120" s="442" t="s">
        <v>3</v>
      </c>
      <c r="H120" s="442" t="s">
        <v>4</v>
      </c>
      <c r="I120" s="442" t="s">
        <v>5</v>
      </c>
      <c r="J120" s="442" t="s">
        <v>6</v>
      </c>
      <c r="K120" s="442" t="s">
        <v>7</v>
      </c>
      <c r="L120" s="442" t="s">
        <v>8</v>
      </c>
      <c r="M120" s="442" t="s">
        <v>9</v>
      </c>
      <c r="N120" s="442" t="s">
        <v>43</v>
      </c>
      <c r="O120" s="442" t="s">
        <v>44</v>
      </c>
      <c r="P120" s="442" t="s">
        <v>45</v>
      </c>
      <c r="Q120" s="442" t="s">
        <v>46</v>
      </c>
      <c r="R120" s="442" t="s">
        <v>47</v>
      </c>
      <c r="S120" s="442" t="s">
        <v>48</v>
      </c>
      <c r="T120" s="442" t="s">
        <v>49</v>
      </c>
      <c r="U120" s="442" t="s">
        <v>50</v>
      </c>
      <c r="V120" s="442" t="s">
        <v>51</v>
      </c>
      <c r="W120" s="443" t="s">
        <v>52</v>
      </c>
      <c r="Y120" s="121"/>
    </row>
    <row r="121" spans="1:25" x14ac:dyDescent="0.3">
      <c r="A121" s="1" t="s">
        <v>818</v>
      </c>
      <c r="B121" s="444"/>
      <c r="C121" s="445" t="s">
        <v>160</v>
      </c>
      <c r="D121" s="446"/>
      <c r="E121" s="446"/>
      <c r="F121" s="446"/>
      <c r="G121" s="446"/>
      <c r="H121" s="446"/>
      <c r="I121" s="446"/>
      <c r="J121" s="446"/>
      <c r="K121" s="446"/>
      <c r="L121" s="446"/>
      <c r="M121" s="446"/>
      <c r="N121" s="446"/>
      <c r="O121" s="446"/>
      <c r="P121" s="446"/>
      <c r="Q121" s="446"/>
      <c r="R121" s="446"/>
      <c r="S121" s="446"/>
      <c r="T121" s="446"/>
      <c r="U121" s="446"/>
      <c r="V121" s="446"/>
      <c r="W121" s="447"/>
      <c r="Y121" s="121"/>
    </row>
    <row r="122" spans="1:25" x14ac:dyDescent="0.3">
      <c r="A122" s="1" t="s">
        <v>819</v>
      </c>
      <c r="B122" s="448" t="str">
        <f>$B$8</f>
        <v>Ar rodiklis taikomas VPS priemonei?</v>
      </c>
      <c r="C122" s="131">
        <f>COUNTIFS(D122:W122,"taip")</f>
        <v>0</v>
      </c>
      <c r="D122" s="410" t="str">
        <f>HLOOKUP(D$6,'10'!D$6:D$70,$Y122,FALSE)</f>
        <v>Ne</v>
      </c>
      <c r="E122" s="410" t="str">
        <f>HLOOKUP(E$6,'10'!E$6:E$70,$Y122,FALSE)</f>
        <v>Ne</v>
      </c>
      <c r="F122" s="410" t="str">
        <f>HLOOKUP(F$6,'10'!F$6:F$70,$Y122,FALSE)</f>
        <v>Ne</v>
      </c>
      <c r="G122" s="410" t="str">
        <f>HLOOKUP(G$6,'10'!G$6:G$70,$Y122,FALSE)</f>
        <v>Ne</v>
      </c>
      <c r="H122" s="410" t="str">
        <f>HLOOKUP(H$6,'10'!H$6:H$70,$Y122,FALSE)</f>
        <v>Ne</v>
      </c>
      <c r="I122" s="410" t="str">
        <f>HLOOKUP(I$6,'10'!I$6:I$70,$Y122,FALSE)</f>
        <v>Ne</v>
      </c>
      <c r="J122" s="410" t="str">
        <f>HLOOKUP(J$6,'10'!J$6:J$70,$Y122,FALSE)</f>
        <v>Ne</v>
      </c>
      <c r="K122" s="410" t="str">
        <f>HLOOKUP(K$6,'10'!K$6:K$70,$Y122,FALSE)</f>
        <v>Ne</v>
      </c>
      <c r="L122" s="410" t="str">
        <f>HLOOKUP(L$6,'10'!L$6:L$70,$Y122,FALSE)</f>
        <v>Ne</v>
      </c>
      <c r="M122" s="410" t="str">
        <f>HLOOKUP(M$6,'10'!M$6:M$70,$Y122,FALSE)</f>
        <v>Ne</v>
      </c>
      <c r="N122" s="410" t="str">
        <f>HLOOKUP(N$6,'10'!N$6:N$70,$Y122,FALSE)</f>
        <v>Ne</v>
      </c>
      <c r="O122" s="410" t="str">
        <f>HLOOKUP(O$6,'10'!O$6:O$70,$Y122,FALSE)</f>
        <v>Ne</v>
      </c>
      <c r="P122" s="410" t="str">
        <f>HLOOKUP(P$6,'10'!P$6:P$70,$Y122,FALSE)</f>
        <v>Ne</v>
      </c>
      <c r="Q122" s="410" t="str">
        <f>HLOOKUP(Q$6,'10'!Q$6:Q$70,$Y122,FALSE)</f>
        <v>Ne</v>
      </c>
      <c r="R122" s="410" t="str">
        <f>HLOOKUP(R$6,'10'!R$6:R$70,$Y122,FALSE)</f>
        <v>Ne</v>
      </c>
      <c r="S122" s="410" t="str">
        <f>HLOOKUP(S$6,'10'!S$6:S$70,$Y122,FALSE)</f>
        <v>Ne</v>
      </c>
      <c r="T122" s="410" t="str">
        <f>HLOOKUP(T$6,'10'!T$6:T$70,$Y122,FALSE)</f>
        <v>Ne</v>
      </c>
      <c r="U122" s="410" t="str">
        <f>HLOOKUP(U$6,'10'!U$6:U$70,$Y122,FALSE)</f>
        <v>Ne</v>
      </c>
      <c r="V122" s="410" t="str">
        <f>HLOOKUP(V$6,'10'!V$6:V$70,$Y122,FALSE)</f>
        <v>Ne</v>
      </c>
      <c r="W122" s="411" t="str">
        <f>HLOOKUP(W$6,'10'!W$6:W$70,$Y122,FALSE)</f>
        <v>Ne</v>
      </c>
      <c r="Y122" s="121">
        <v>58</v>
      </c>
    </row>
    <row r="123" spans="1:25" x14ac:dyDescent="0.3">
      <c r="A123" s="1" t="s">
        <v>820</v>
      </c>
      <c r="B123" s="449" t="str">
        <f>$B$9</f>
        <v>Kiekybinis tikslas iki 2029 m.</v>
      </c>
      <c r="C123" s="412">
        <f>SUM(D123:W123)</f>
        <v>0</v>
      </c>
      <c r="D123" s="439"/>
      <c r="E123" s="435"/>
      <c r="F123" s="435"/>
      <c r="G123" s="435"/>
      <c r="H123" s="435"/>
      <c r="I123" s="435"/>
      <c r="J123" s="435"/>
      <c r="K123" s="435"/>
      <c r="L123" s="435"/>
      <c r="M123" s="435"/>
      <c r="N123" s="435"/>
      <c r="O123" s="435"/>
      <c r="P123" s="435"/>
      <c r="Q123" s="435"/>
      <c r="R123" s="435"/>
      <c r="S123" s="435"/>
      <c r="T123" s="435"/>
      <c r="U123" s="435"/>
      <c r="V123" s="435"/>
      <c r="W123" s="436"/>
      <c r="Y123" s="121"/>
    </row>
    <row r="124" spans="1:25" x14ac:dyDescent="0.3">
      <c r="A124" s="1" t="s">
        <v>821</v>
      </c>
      <c r="B124" s="450" t="s">
        <v>241</v>
      </c>
      <c r="C124" s="451"/>
      <c r="D124" s="452"/>
      <c r="E124" s="453"/>
      <c r="F124" s="453"/>
      <c r="G124" s="453"/>
      <c r="H124" s="453"/>
      <c r="I124" s="453"/>
      <c r="J124" s="453"/>
      <c r="K124" s="453"/>
      <c r="L124" s="453"/>
      <c r="M124" s="453"/>
      <c r="N124" s="453"/>
      <c r="O124" s="453"/>
      <c r="P124" s="453"/>
      <c r="Q124" s="453"/>
      <c r="R124" s="453"/>
      <c r="S124" s="453"/>
      <c r="T124" s="453"/>
      <c r="U124" s="453"/>
      <c r="V124" s="453"/>
      <c r="W124" s="454"/>
      <c r="Y124" s="121"/>
    </row>
    <row r="125" spans="1:25" x14ac:dyDescent="0.3">
      <c r="A125" s="1" t="s">
        <v>822</v>
      </c>
      <c r="B125" s="455" t="s">
        <v>100</v>
      </c>
      <c r="C125" s="425"/>
      <c r="D125" s="456"/>
      <c r="E125" s="457"/>
      <c r="F125" s="457"/>
      <c r="G125" s="457"/>
      <c r="H125" s="457"/>
      <c r="I125" s="457"/>
      <c r="J125" s="457"/>
      <c r="K125" s="457"/>
      <c r="L125" s="457"/>
      <c r="M125" s="457"/>
      <c r="N125" s="457"/>
      <c r="O125" s="457"/>
      <c r="P125" s="457"/>
      <c r="Q125" s="457"/>
      <c r="R125" s="457"/>
      <c r="S125" s="457"/>
      <c r="T125" s="457"/>
      <c r="U125" s="457"/>
      <c r="V125" s="457"/>
      <c r="W125" s="458"/>
      <c r="Y125" s="121"/>
    </row>
    <row r="126" spans="1:25" x14ac:dyDescent="0.3">
      <c r="A126" s="1" t="s">
        <v>823</v>
      </c>
      <c r="B126" s="455" t="s">
        <v>101</v>
      </c>
      <c r="C126" s="425"/>
      <c r="D126" s="456"/>
      <c r="E126" s="457"/>
      <c r="F126" s="457"/>
      <c r="G126" s="457"/>
      <c r="H126" s="457"/>
      <c r="I126" s="457"/>
      <c r="J126" s="457"/>
      <c r="K126" s="457"/>
      <c r="L126" s="457"/>
      <c r="M126" s="457"/>
      <c r="N126" s="457"/>
      <c r="O126" s="457"/>
      <c r="P126" s="457"/>
      <c r="Q126" s="457"/>
      <c r="R126" s="457"/>
      <c r="S126" s="457"/>
      <c r="T126" s="457"/>
      <c r="U126" s="457"/>
      <c r="V126" s="457"/>
      <c r="W126" s="458"/>
      <c r="Y126" s="121"/>
    </row>
    <row r="127" spans="1:25" x14ac:dyDescent="0.3">
      <c r="A127" s="1" t="s">
        <v>824</v>
      </c>
      <c r="B127" s="455" t="s">
        <v>102</v>
      </c>
      <c r="C127" s="425"/>
      <c r="D127" s="456"/>
      <c r="E127" s="457"/>
      <c r="F127" s="457"/>
      <c r="G127" s="457"/>
      <c r="H127" s="457"/>
      <c r="I127" s="457"/>
      <c r="J127" s="457"/>
      <c r="K127" s="457"/>
      <c r="L127" s="457"/>
      <c r="M127" s="457"/>
      <c r="N127" s="457"/>
      <c r="O127" s="457"/>
      <c r="P127" s="457"/>
      <c r="Q127" s="457"/>
      <c r="R127" s="457"/>
      <c r="S127" s="457"/>
      <c r="T127" s="457"/>
      <c r="U127" s="457"/>
      <c r="V127" s="457"/>
      <c r="W127" s="458"/>
      <c r="Y127" s="121"/>
    </row>
    <row r="128" spans="1:25" x14ac:dyDescent="0.3">
      <c r="A128" s="1" t="s">
        <v>825</v>
      </c>
      <c r="B128" s="455" t="s">
        <v>103</v>
      </c>
      <c r="C128" s="425"/>
      <c r="D128" s="456"/>
      <c r="E128" s="457"/>
      <c r="F128" s="457"/>
      <c r="G128" s="457"/>
      <c r="H128" s="457"/>
      <c r="I128" s="457"/>
      <c r="J128" s="457"/>
      <c r="K128" s="457"/>
      <c r="L128" s="457"/>
      <c r="M128" s="457"/>
      <c r="N128" s="457"/>
      <c r="O128" s="457"/>
      <c r="P128" s="457"/>
      <c r="Q128" s="457"/>
      <c r="R128" s="457"/>
      <c r="S128" s="457"/>
      <c r="T128" s="457"/>
      <c r="U128" s="457"/>
      <c r="V128" s="457"/>
      <c r="W128" s="458"/>
      <c r="Y128" s="121"/>
    </row>
    <row r="129" spans="1:25" x14ac:dyDescent="0.3">
      <c r="A129" s="1" t="s">
        <v>826</v>
      </c>
      <c r="B129" s="455" t="s">
        <v>104</v>
      </c>
      <c r="C129" s="425"/>
      <c r="D129" s="456"/>
      <c r="E129" s="457"/>
      <c r="F129" s="457"/>
      <c r="G129" s="457"/>
      <c r="H129" s="457"/>
      <c r="I129" s="457"/>
      <c r="J129" s="457"/>
      <c r="K129" s="457"/>
      <c r="L129" s="457"/>
      <c r="M129" s="457"/>
      <c r="N129" s="457"/>
      <c r="O129" s="457"/>
      <c r="P129" s="457"/>
      <c r="Q129" s="457"/>
      <c r="R129" s="457"/>
      <c r="S129" s="457"/>
      <c r="T129" s="457"/>
      <c r="U129" s="457"/>
      <c r="V129" s="457"/>
      <c r="W129" s="458"/>
      <c r="Y129" s="121"/>
    </row>
    <row r="130" spans="1:25" x14ac:dyDescent="0.3">
      <c r="A130" s="1" t="s">
        <v>827</v>
      </c>
      <c r="B130" s="455" t="s">
        <v>105</v>
      </c>
      <c r="C130" s="425"/>
      <c r="D130" s="456"/>
      <c r="E130" s="457"/>
      <c r="F130" s="457"/>
      <c r="G130" s="457"/>
      <c r="H130" s="457"/>
      <c r="I130" s="457"/>
      <c r="J130" s="457"/>
      <c r="K130" s="457"/>
      <c r="L130" s="457"/>
      <c r="M130" s="457"/>
      <c r="N130" s="457"/>
      <c r="O130" s="457"/>
      <c r="P130" s="457"/>
      <c r="Q130" s="457"/>
      <c r="R130" s="457"/>
      <c r="S130" s="457"/>
      <c r="T130" s="457"/>
      <c r="U130" s="457"/>
      <c r="V130" s="457"/>
      <c r="W130" s="458"/>
      <c r="Y130" s="121"/>
    </row>
    <row r="131" spans="1:25" x14ac:dyDescent="0.3">
      <c r="A131" s="1" t="s">
        <v>828</v>
      </c>
      <c r="B131" s="459" t="s">
        <v>401</v>
      </c>
      <c r="C131" s="460"/>
      <c r="D131" s="456"/>
      <c r="E131" s="457"/>
      <c r="F131" s="457"/>
      <c r="G131" s="457"/>
      <c r="H131" s="457"/>
      <c r="I131" s="457"/>
      <c r="J131" s="457"/>
      <c r="K131" s="457"/>
      <c r="L131" s="457"/>
      <c r="M131" s="457"/>
      <c r="N131" s="457"/>
      <c r="O131" s="457"/>
      <c r="P131" s="457"/>
      <c r="Q131" s="457"/>
      <c r="R131" s="457"/>
      <c r="S131" s="457"/>
      <c r="T131" s="457"/>
      <c r="U131" s="457"/>
      <c r="V131" s="457"/>
      <c r="W131" s="458"/>
      <c r="Y131" s="121"/>
    </row>
    <row r="132" spans="1:25" x14ac:dyDescent="0.3">
      <c r="A132" s="1" t="s">
        <v>829</v>
      </c>
      <c r="B132" s="449" t="s">
        <v>402</v>
      </c>
      <c r="C132" s="461"/>
      <c r="D132" s="456"/>
      <c r="E132" s="457"/>
      <c r="F132" s="457"/>
      <c r="G132" s="457"/>
      <c r="H132" s="457"/>
      <c r="I132" s="457"/>
      <c r="J132" s="457"/>
      <c r="K132" s="457"/>
      <c r="L132" s="457"/>
      <c r="M132" s="457"/>
      <c r="N132" s="457"/>
      <c r="O132" s="457"/>
      <c r="P132" s="457"/>
      <c r="Q132" s="457"/>
      <c r="R132" s="457"/>
      <c r="S132" s="457"/>
      <c r="T132" s="457"/>
      <c r="U132" s="457"/>
      <c r="V132" s="457"/>
      <c r="W132" s="458"/>
      <c r="Y132" s="121"/>
    </row>
    <row r="133" spans="1:25" x14ac:dyDescent="0.3">
      <c r="A133" s="1" t="s">
        <v>830</v>
      </c>
      <c r="B133" s="450" t="s">
        <v>160</v>
      </c>
      <c r="C133" s="438">
        <f>SUM(C125:C130)</f>
        <v>0</v>
      </c>
      <c r="D133" s="456"/>
      <c r="E133" s="457"/>
      <c r="F133" s="457"/>
      <c r="G133" s="457"/>
      <c r="H133" s="457"/>
      <c r="I133" s="457"/>
      <c r="J133" s="457"/>
      <c r="K133" s="457"/>
      <c r="L133" s="457"/>
      <c r="M133" s="457"/>
      <c r="N133" s="457"/>
      <c r="O133" s="457"/>
      <c r="P133" s="457"/>
      <c r="Q133" s="457"/>
      <c r="R133" s="457"/>
      <c r="S133" s="457"/>
      <c r="T133" s="457"/>
      <c r="U133" s="457"/>
      <c r="V133" s="457"/>
      <c r="W133" s="458"/>
      <c r="Y133" s="121"/>
    </row>
    <row r="134" spans="1:25" x14ac:dyDescent="0.3">
      <c r="A134" s="1" t="s">
        <v>831</v>
      </c>
      <c r="B134" s="216" t="s">
        <v>1104</v>
      </c>
      <c r="C134" s="201" t="str">
        <f>IF(C123=C133,"Gerai","Klaida")</f>
        <v>Gerai</v>
      </c>
      <c r="D134" s="462"/>
      <c r="E134" s="463"/>
      <c r="F134" s="463"/>
      <c r="G134" s="463"/>
      <c r="H134" s="463"/>
      <c r="I134" s="463"/>
      <c r="J134" s="463"/>
      <c r="K134" s="463"/>
      <c r="L134" s="463"/>
      <c r="M134" s="463"/>
      <c r="N134" s="463"/>
      <c r="O134" s="463"/>
      <c r="P134" s="463"/>
      <c r="Q134" s="463"/>
      <c r="R134" s="463"/>
      <c r="S134" s="463"/>
      <c r="T134" s="463"/>
      <c r="U134" s="463"/>
      <c r="V134" s="463"/>
      <c r="W134" s="464"/>
      <c r="Y134" s="121"/>
    </row>
    <row r="135" spans="1:25" x14ac:dyDescent="0.3">
      <c r="A135" s="1" t="s">
        <v>832</v>
      </c>
      <c r="B135" s="1"/>
      <c r="Y135" s="121"/>
    </row>
    <row r="136" spans="1:25" ht="21" x14ac:dyDescent="0.3">
      <c r="A136" s="1" t="s">
        <v>833</v>
      </c>
      <c r="B136" s="440" t="s">
        <v>413</v>
      </c>
      <c r="C136" s="441" t="str">
        <f>'6'!B38</f>
        <v>TRAK-P.4</v>
      </c>
      <c r="D136" s="442" t="s">
        <v>0</v>
      </c>
      <c r="E136" s="442" t="s">
        <v>1</v>
      </c>
      <c r="F136" s="442" t="s">
        <v>2</v>
      </c>
      <c r="G136" s="442" t="s">
        <v>3</v>
      </c>
      <c r="H136" s="442" t="s">
        <v>4</v>
      </c>
      <c r="I136" s="442" t="s">
        <v>5</v>
      </c>
      <c r="J136" s="442" t="s">
        <v>6</v>
      </c>
      <c r="K136" s="442" t="s">
        <v>7</v>
      </c>
      <c r="L136" s="442" t="s">
        <v>8</v>
      </c>
      <c r="M136" s="442" t="s">
        <v>9</v>
      </c>
      <c r="N136" s="442" t="s">
        <v>43</v>
      </c>
      <c r="O136" s="442" t="s">
        <v>44</v>
      </c>
      <c r="P136" s="442" t="s">
        <v>45</v>
      </c>
      <c r="Q136" s="442" t="s">
        <v>46</v>
      </c>
      <c r="R136" s="442" t="s">
        <v>47</v>
      </c>
      <c r="S136" s="442" t="s">
        <v>48</v>
      </c>
      <c r="T136" s="442" t="s">
        <v>49</v>
      </c>
      <c r="U136" s="442" t="s">
        <v>50</v>
      </c>
      <c r="V136" s="442" t="s">
        <v>51</v>
      </c>
      <c r="W136" s="443" t="s">
        <v>52</v>
      </c>
      <c r="Y136" s="121"/>
    </row>
    <row r="137" spans="1:25" x14ac:dyDescent="0.3">
      <c r="A137" s="1" t="s">
        <v>834</v>
      </c>
      <c r="B137" s="444"/>
      <c r="C137" s="445" t="s">
        <v>160</v>
      </c>
      <c r="D137" s="446"/>
      <c r="E137" s="446"/>
      <c r="F137" s="446"/>
      <c r="G137" s="446"/>
      <c r="H137" s="446"/>
      <c r="I137" s="446"/>
      <c r="J137" s="446"/>
      <c r="K137" s="446"/>
      <c r="L137" s="446"/>
      <c r="M137" s="446"/>
      <c r="N137" s="446"/>
      <c r="O137" s="446"/>
      <c r="P137" s="446"/>
      <c r="Q137" s="446"/>
      <c r="R137" s="446"/>
      <c r="S137" s="446"/>
      <c r="T137" s="446"/>
      <c r="U137" s="446"/>
      <c r="V137" s="446"/>
      <c r="W137" s="447"/>
      <c r="Y137" s="121"/>
    </row>
    <row r="138" spans="1:25" x14ac:dyDescent="0.3">
      <c r="A138" s="1" t="s">
        <v>835</v>
      </c>
      <c r="B138" s="448" t="str">
        <f>$B$8</f>
        <v>Ar rodiklis taikomas VPS priemonei?</v>
      </c>
      <c r="C138" s="131">
        <f>COUNTIFS(D138:W138,"taip")</f>
        <v>0</v>
      </c>
      <c r="D138" s="410" t="str">
        <f>HLOOKUP(D$6,'10'!D$6:D$70,$Y138,FALSE)</f>
        <v>Ne</v>
      </c>
      <c r="E138" s="410" t="str">
        <f>HLOOKUP(E$6,'10'!E$6:E$70,$Y138,FALSE)</f>
        <v>Ne</v>
      </c>
      <c r="F138" s="410" t="str">
        <f>HLOOKUP(F$6,'10'!F$6:F$70,$Y138,FALSE)</f>
        <v>Ne</v>
      </c>
      <c r="G138" s="410" t="str">
        <f>HLOOKUP(G$6,'10'!G$6:G$70,$Y138,FALSE)</f>
        <v>Ne</v>
      </c>
      <c r="H138" s="410" t="str">
        <f>HLOOKUP(H$6,'10'!H$6:H$70,$Y138,FALSE)</f>
        <v>Ne</v>
      </c>
      <c r="I138" s="410" t="str">
        <f>HLOOKUP(I$6,'10'!I$6:I$70,$Y138,FALSE)</f>
        <v>Ne</v>
      </c>
      <c r="J138" s="410" t="str">
        <f>HLOOKUP(J$6,'10'!J$6:J$70,$Y138,FALSE)</f>
        <v>Ne</v>
      </c>
      <c r="K138" s="410" t="str">
        <f>HLOOKUP(K$6,'10'!K$6:K$70,$Y138,FALSE)</f>
        <v>Ne</v>
      </c>
      <c r="L138" s="410" t="str">
        <f>HLOOKUP(L$6,'10'!L$6:L$70,$Y138,FALSE)</f>
        <v>Ne</v>
      </c>
      <c r="M138" s="410" t="str">
        <f>HLOOKUP(M$6,'10'!M$6:M$70,$Y138,FALSE)</f>
        <v>Ne</v>
      </c>
      <c r="N138" s="410" t="str">
        <f>HLOOKUP(N$6,'10'!N$6:N$70,$Y138,FALSE)</f>
        <v>Ne</v>
      </c>
      <c r="O138" s="410" t="str">
        <f>HLOOKUP(O$6,'10'!O$6:O$70,$Y138,FALSE)</f>
        <v>Ne</v>
      </c>
      <c r="P138" s="410" t="str">
        <f>HLOOKUP(P$6,'10'!P$6:P$70,$Y138,FALSE)</f>
        <v>Ne</v>
      </c>
      <c r="Q138" s="410" t="str">
        <f>HLOOKUP(Q$6,'10'!Q$6:Q$70,$Y138,FALSE)</f>
        <v>Ne</v>
      </c>
      <c r="R138" s="410" t="str">
        <f>HLOOKUP(R$6,'10'!R$6:R$70,$Y138,FALSE)</f>
        <v>Ne</v>
      </c>
      <c r="S138" s="410" t="str">
        <f>HLOOKUP(S$6,'10'!S$6:S$70,$Y138,FALSE)</f>
        <v>Ne</v>
      </c>
      <c r="T138" s="410" t="str">
        <f>HLOOKUP(T$6,'10'!T$6:T$70,$Y138,FALSE)</f>
        <v>Ne</v>
      </c>
      <c r="U138" s="410" t="str">
        <f>HLOOKUP(U$6,'10'!U$6:U$70,$Y138,FALSE)</f>
        <v>Ne</v>
      </c>
      <c r="V138" s="410" t="str">
        <f>HLOOKUP(V$6,'10'!V$6:V$70,$Y138,FALSE)</f>
        <v>Ne</v>
      </c>
      <c r="W138" s="411" t="str">
        <f>HLOOKUP(W$6,'10'!W$6:W$70,$Y138,FALSE)</f>
        <v>Ne</v>
      </c>
      <c r="Y138" s="121">
        <v>59</v>
      </c>
    </row>
    <row r="139" spans="1:25" x14ac:dyDescent="0.3">
      <c r="A139" s="1" t="s">
        <v>836</v>
      </c>
      <c r="B139" s="449" t="str">
        <f>$B$9</f>
        <v>Kiekybinis tikslas iki 2029 m.</v>
      </c>
      <c r="C139" s="412">
        <f>SUM(D139:W139)</f>
        <v>0</v>
      </c>
      <c r="D139" s="439"/>
      <c r="E139" s="435"/>
      <c r="F139" s="435"/>
      <c r="G139" s="435"/>
      <c r="H139" s="435"/>
      <c r="I139" s="435"/>
      <c r="J139" s="435"/>
      <c r="K139" s="435"/>
      <c r="L139" s="435"/>
      <c r="M139" s="435"/>
      <c r="N139" s="435"/>
      <c r="O139" s="435"/>
      <c r="P139" s="435"/>
      <c r="Q139" s="435"/>
      <c r="R139" s="435"/>
      <c r="S139" s="435"/>
      <c r="T139" s="435"/>
      <c r="U139" s="435"/>
      <c r="V139" s="435"/>
      <c r="W139" s="436"/>
      <c r="Y139" s="121"/>
    </row>
    <row r="140" spans="1:25" x14ac:dyDescent="0.3">
      <c r="A140" s="1" t="s">
        <v>837</v>
      </c>
      <c r="B140" s="450" t="s">
        <v>241</v>
      </c>
      <c r="C140" s="451"/>
      <c r="D140" s="452"/>
      <c r="E140" s="453"/>
      <c r="F140" s="453"/>
      <c r="G140" s="453"/>
      <c r="H140" s="453"/>
      <c r="I140" s="453"/>
      <c r="J140" s="453"/>
      <c r="K140" s="453"/>
      <c r="L140" s="453"/>
      <c r="M140" s="453"/>
      <c r="N140" s="453"/>
      <c r="O140" s="453"/>
      <c r="P140" s="453"/>
      <c r="Q140" s="453"/>
      <c r="R140" s="453"/>
      <c r="S140" s="453"/>
      <c r="T140" s="453"/>
      <c r="U140" s="453"/>
      <c r="V140" s="453"/>
      <c r="W140" s="454"/>
      <c r="Y140" s="121"/>
    </row>
    <row r="141" spans="1:25" x14ac:dyDescent="0.3">
      <c r="A141" s="1" t="s">
        <v>838</v>
      </c>
      <c r="B141" s="455" t="s">
        <v>100</v>
      </c>
      <c r="C141" s="425"/>
      <c r="D141" s="456"/>
      <c r="E141" s="457"/>
      <c r="F141" s="457"/>
      <c r="G141" s="457"/>
      <c r="H141" s="457"/>
      <c r="I141" s="457"/>
      <c r="J141" s="457"/>
      <c r="K141" s="457"/>
      <c r="L141" s="457"/>
      <c r="M141" s="457"/>
      <c r="N141" s="457"/>
      <c r="O141" s="457"/>
      <c r="P141" s="457"/>
      <c r="Q141" s="457"/>
      <c r="R141" s="457"/>
      <c r="S141" s="457"/>
      <c r="T141" s="457"/>
      <c r="U141" s="457"/>
      <c r="V141" s="457"/>
      <c r="W141" s="458"/>
      <c r="Y141" s="121"/>
    </row>
    <row r="142" spans="1:25" x14ac:dyDescent="0.3">
      <c r="A142" s="1" t="s">
        <v>839</v>
      </c>
      <c r="B142" s="455" t="s">
        <v>101</v>
      </c>
      <c r="C142" s="425"/>
      <c r="D142" s="456"/>
      <c r="E142" s="457"/>
      <c r="F142" s="457"/>
      <c r="G142" s="457"/>
      <c r="H142" s="457"/>
      <c r="I142" s="457"/>
      <c r="J142" s="457"/>
      <c r="K142" s="457"/>
      <c r="L142" s="457"/>
      <c r="M142" s="457"/>
      <c r="N142" s="457"/>
      <c r="O142" s="457"/>
      <c r="P142" s="457"/>
      <c r="Q142" s="457"/>
      <c r="R142" s="457"/>
      <c r="S142" s="457"/>
      <c r="T142" s="457"/>
      <c r="U142" s="457"/>
      <c r="V142" s="457"/>
      <c r="W142" s="458"/>
      <c r="Y142" s="121"/>
    </row>
    <row r="143" spans="1:25" x14ac:dyDescent="0.3">
      <c r="A143" s="1" t="s">
        <v>840</v>
      </c>
      <c r="B143" s="455" t="s">
        <v>102</v>
      </c>
      <c r="C143" s="425"/>
      <c r="D143" s="456"/>
      <c r="E143" s="457"/>
      <c r="F143" s="457"/>
      <c r="G143" s="457"/>
      <c r="H143" s="457"/>
      <c r="I143" s="457"/>
      <c r="J143" s="457"/>
      <c r="K143" s="457"/>
      <c r="L143" s="457"/>
      <c r="M143" s="457"/>
      <c r="N143" s="457"/>
      <c r="O143" s="457"/>
      <c r="P143" s="457"/>
      <c r="Q143" s="457"/>
      <c r="R143" s="457"/>
      <c r="S143" s="457"/>
      <c r="T143" s="457"/>
      <c r="U143" s="457"/>
      <c r="V143" s="457"/>
      <c r="W143" s="458"/>
      <c r="Y143" s="121"/>
    </row>
    <row r="144" spans="1:25" x14ac:dyDescent="0.3">
      <c r="A144" s="1" t="s">
        <v>841</v>
      </c>
      <c r="B144" s="455" t="s">
        <v>103</v>
      </c>
      <c r="C144" s="425"/>
      <c r="D144" s="456"/>
      <c r="E144" s="457"/>
      <c r="F144" s="457"/>
      <c r="G144" s="457"/>
      <c r="H144" s="457"/>
      <c r="I144" s="457"/>
      <c r="J144" s="457"/>
      <c r="K144" s="457"/>
      <c r="L144" s="457"/>
      <c r="M144" s="457"/>
      <c r="N144" s="457"/>
      <c r="O144" s="457"/>
      <c r="P144" s="457"/>
      <c r="Q144" s="457"/>
      <c r="R144" s="457"/>
      <c r="S144" s="457"/>
      <c r="T144" s="457"/>
      <c r="U144" s="457"/>
      <c r="V144" s="457"/>
      <c r="W144" s="458"/>
      <c r="Y144" s="121"/>
    </row>
    <row r="145" spans="1:25" x14ac:dyDescent="0.3">
      <c r="A145" s="1" t="s">
        <v>842</v>
      </c>
      <c r="B145" s="455" t="s">
        <v>104</v>
      </c>
      <c r="C145" s="425"/>
      <c r="D145" s="456"/>
      <c r="E145" s="457"/>
      <c r="F145" s="457"/>
      <c r="G145" s="457"/>
      <c r="H145" s="457"/>
      <c r="I145" s="457"/>
      <c r="J145" s="457"/>
      <c r="K145" s="457"/>
      <c r="L145" s="457"/>
      <c r="M145" s="457"/>
      <c r="N145" s="457"/>
      <c r="O145" s="457"/>
      <c r="P145" s="457"/>
      <c r="Q145" s="457"/>
      <c r="R145" s="457"/>
      <c r="S145" s="457"/>
      <c r="T145" s="457"/>
      <c r="U145" s="457"/>
      <c r="V145" s="457"/>
      <c r="W145" s="458"/>
      <c r="Y145" s="121"/>
    </row>
    <row r="146" spans="1:25" x14ac:dyDescent="0.3">
      <c r="A146" s="1" t="s">
        <v>843</v>
      </c>
      <c r="B146" s="455" t="s">
        <v>105</v>
      </c>
      <c r="C146" s="425"/>
      <c r="D146" s="456"/>
      <c r="E146" s="457"/>
      <c r="F146" s="457"/>
      <c r="G146" s="457"/>
      <c r="H146" s="457"/>
      <c r="I146" s="457"/>
      <c r="J146" s="457"/>
      <c r="K146" s="457"/>
      <c r="L146" s="457"/>
      <c r="M146" s="457"/>
      <c r="N146" s="457"/>
      <c r="O146" s="457"/>
      <c r="P146" s="457"/>
      <c r="Q146" s="457"/>
      <c r="R146" s="457"/>
      <c r="S146" s="457"/>
      <c r="T146" s="457"/>
      <c r="U146" s="457"/>
      <c r="V146" s="457"/>
      <c r="W146" s="458"/>
      <c r="Y146" s="121"/>
    </row>
    <row r="147" spans="1:25" x14ac:dyDescent="0.3">
      <c r="A147" s="1" t="s">
        <v>844</v>
      </c>
      <c r="B147" s="459" t="s">
        <v>401</v>
      </c>
      <c r="C147" s="460"/>
      <c r="D147" s="456"/>
      <c r="E147" s="457"/>
      <c r="F147" s="457"/>
      <c r="G147" s="457"/>
      <c r="H147" s="457"/>
      <c r="I147" s="457"/>
      <c r="J147" s="457"/>
      <c r="K147" s="457"/>
      <c r="L147" s="457"/>
      <c r="M147" s="457"/>
      <c r="N147" s="457"/>
      <c r="O147" s="457"/>
      <c r="P147" s="457"/>
      <c r="Q147" s="457"/>
      <c r="R147" s="457"/>
      <c r="S147" s="457"/>
      <c r="T147" s="457"/>
      <c r="U147" s="457"/>
      <c r="V147" s="457"/>
      <c r="W147" s="458"/>
      <c r="Y147" s="121"/>
    </row>
    <row r="148" spans="1:25" x14ac:dyDescent="0.3">
      <c r="A148" s="1" t="s">
        <v>845</v>
      </c>
      <c r="B148" s="449" t="s">
        <v>402</v>
      </c>
      <c r="C148" s="461"/>
      <c r="D148" s="456"/>
      <c r="E148" s="457"/>
      <c r="F148" s="457"/>
      <c r="G148" s="457"/>
      <c r="H148" s="457"/>
      <c r="I148" s="457"/>
      <c r="J148" s="457"/>
      <c r="K148" s="457"/>
      <c r="L148" s="457"/>
      <c r="M148" s="457"/>
      <c r="N148" s="457"/>
      <c r="O148" s="457"/>
      <c r="P148" s="457"/>
      <c r="Q148" s="457"/>
      <c r="R148" s="457"/>
      <c r="S148" s="457"/>
      <c r="T148" s="457"/>
      <c r="U148" s="457"/>
      <c r="V148" s="457"/>
      <c r="W148" s="458"/>
      <c r="Y148" s="121"/>
    </row>
    <row r="149" spans="1:25" x14ac:dyDescent="0.3">
      <c r="A149" s="1" t="s">
        <v>846</v>
      </c>
      <c r="B149" s="450" t="s">
        <v>160</v>
      </c>
      <c r="C149" s="438">
        <f>SUM(C141:C146)</f>
        <v>0</v>
      </c>
      <c r="D149" s="456"/>
      <c r="E149" s="457"/>
      <c r="F149" s="457"/>
      <c r="G149" s="457"/>
      <c r="H149" s="457"/>
      <c r="I149" s="457"/>
      <c r="J149" s="457"/>
      <c r="K149" s="457"/>
      <c r="L149" s="457"/>
      <c r="M149" s="457"/>
      <c r="N149" s="457"/>
      <c r="O149" s="457"/>
      <c r="P149" s="457"/>
      <c r="Q149" s="457"/>
      <c r="R149" s="457"/>
      <c r="S149" s="457"/>
      <c r="T149" s="457"/>
      <c r="U149" s="457"/>
      <c r="V149" s="457"/>
      <c r="W149" s="458"/>
      <c r="Y149" s="121"/>
    </row>
    <row r="150" spans="1:25" x14ac:dyDescent="0.3">
      <c r="A150" s="1" t="s">
        <v>847</v>
      </c>
      <c r="B150" s="216" t="s">
        <v>1104</v>
      </c>
      <c r="C150" s="201" t="str">
        <f>IF(C139=C149,"Gerai","Klaida")</f>
        <v>Gerai</v>
      </c>
      <c r="D150" s="462"/>
      <c r="E150" s="463"/>
      <c r="F150" s="463"/>
      <c r="G150" s="463"/>
      <c r="H150" s="463"/>
      <c r="I150" s="463"/>
      <c r="J150" s="463"/>
      <c r="K150" s="463"/>
      <c r="L150" s="463"/>
      <c r="M150" s="463"/>
      <c r="N150" s="463"/>
      <c r="O150" s="463"/>
      <c r="P150" s="463"/>
      <c r="Q150" s="463"/>
      <c r="R150" s="463"/>
      <c r="S150" s="463"/>
      <c r="T150" s="463"/>
      <c r="U150" s="463"/>
      <c r="V150" s="463"/>
      <c r="W150" s="464"/>
      <c r="Y150" s="121"/>
    </row>
    <row r="151" spans="1:25" x14ac:dyDescent="0.3">
      <c r="A151" s="1" t="s">
        <v>848</v>
      </c>
      <c r="B151" s="1"/>
      <c r="Y151" s="121"/>
    </row>
    <row r="152" spans="1:25" ht="21" x14ac:dyDescent="0.3">
      <c r="A152" s="1" t="s">
        <v>849</v>
      </c>
      <c r="B152" s="440" t="s">
        <v>414</v>
      </c>
      <c r="C152" s="441" t="str">
        <f>'6'!B39</f>
        <v>TRAK-P.5</v>
      </c>
      <c r="D152" s="442" t="s">
        <v>0</v>
      </c>
      <c r="E152" s="442" t="s">
        <v>1</v>
      </c>
      <c r="F152" s="442" t="s">
        <v>2</v>
      </c>
      <c r="G152" s="442" t="s">
        <v>3</v>
      </c>
      <c r="H152" s="442" t="s">
        <v>4</v>
      </c>
      <c r="I152" s="442" t="s">
        <v>5</v>
      </c>
      <c r="J152" s="442" t="s">
        <v>6</v>
      </c>
      <c r="K152" s="442" t="s">
        <v>7</v>
      </c>
      <c r="L152" s="442" t="s">
        <v>8</v>
      </c>
      <c r="M152" s="442" t="s">
        <v>9</v>
      </c>
      <c r="N152" s="442" t="s">
        <v>43</v>
      </c>
      <c r="O152" s="442" t="s">
        <v>44</v>
      </c>
      <c r="P152" s="442" t="s">
        <v>45</v>
      </c>
      <c r="Q152" s="442" t="s">
        <v>46</v>
      </c>
      <c r="R152" s="442" t="s">
        <v>47</v>
      </c>
      <c r="S152" s="442" t="s">
        <v>48</v>
      </c>
      <c r="T152" s="442" t="s">
        <v>49</v>
      </c>
      <c r="U152" s="442" t="s">
        <v>50</v>
      </c>
      <c r="V152" s="442" t="s">
        <v>51</v>
      </c>
      <c r="W152" s="443" t="s">
        <v>52</v>
      </c>
      <c r="Y152" s="121"/>
    </row>
    <row r="153" spans="1:25" x14ac:dyDescent="0.3">
      <c r="A153" s="1" t="s">
        <v>850</v>
      </c>
      <c r="B153" s="444"/>
      <c r="C153" s="445" t="s">
        <v>160</v>
      </c>
      <c r="D153" s="446"/>
      <c r="E153" s="446"/>
      <c r="F153" s="446"/>
      <c r="G153" s="446"/>
      <c r="H153" s="446"/>
      <c r="I153" s="446"/>
      <c r="J153" s="446"/>
      <c r="K153" s="446"/>
      <c r="L153" s="446"/>
      <c r="M153" s="446"/>
      <c r="N153" s="446"/>
      <c r="O153" s="446"/>
      <c r="P153" s="446"/>
      <c r="Q153" s="446"/>
      <c r="R153" s="446"/>
      <c r="S153" s="446"/>
      <c r="T153" s="446"/>
      <c r="U153" s="446"/>
      <c r="V153" s="446"/>
      <c r="W153" s="447"/>
      <c r="Y153" s="121"/>
    </row>
    <row r="154" spans="1:25" x14ac:dyDescent="0.3">
      <c r="A154" s="1" t="s">
        <v>851</v>
      </c>
      <c r="B154" s="448" t="str">
        <f>$B$8</f>
        <v>Ar rodiklis taikomas VPS priemonei?</v>
      </c>
      <c r="C154" s="131">
        <f>COUNTIFS(D154:W154,"taip")</f>
        <v>0</v>
      </c>
      <c r="D154" s="410" t="str">
        <f>HLOOKUP(D$6,'10'!D$6:D$70,$Y154,FALSE)</f>
        <v>Ne</v>
      </c>
      <c r="E154" s="410" t="str">
        <f>HLOOKUP(E$6,'10'!E$6:E$70,$Y154,FALSE)</f>
        <v>Ne</v>
      </c>
      <c r="F154" s="410" t="str">
        <f>HLOOKUP(F$6,'10'!F$6:F$70,$Y154,FALSE)</f>
        <v>Ne</v>
      </c>
      <c r="G154" s="410" t="str">
        <f>HLOOKUP(G$6,'10'!G$6:G$70,$Y154,FALSE)</f>
        <v>Ne</v>
      </c>
      <c r="H154" s="410" t="str">
        <f>HLOOKUP(H$6,'10'!H$6:H$70,$Y154,FALSE)</f>
        <v>Ne</v>
      </c>
      <c r="I154" s="410" t="str">
        <f>HLOOKUP(I$6,'10'!I$6:I$70,$Y154,FALSE)</f>
        <v>Ne</v>
      </c>
      <c r="J154" s="410" t="str">
        <f>HLOOKUP(J$6,'10'!J$6:J$70,$Y154,FALSE)</f>
        <v>Ne</v>
      </c>
      <c r="K154" s="410" t="str">
        <f>HLOOKUP(K$6,'10'!K$6:K$70,$Y154,FALSE)</f>
        <v>Ne</v>
      </c>
      <c r="L154" s="410" t="str">
        <f>HLOOKUP(L$6,'10'!L$6:L$70,$Y154,FALSE)</f>
        <v>Ne</v>
      </c>
      <c r="M154" s="410" t="str">
        <f>HLOOKUP(M$6,'10'!M$6:M$70,$Y154,FALSE)</f>
        <v>Ne</v>
      </c>
      <c r="N154" s="410" t="str">
        <f>HLOOKUP(N$6,'10'!N$6:N$70,$Y154,FALSE)</f>
        <v>Ne</v>
      </c>
      <c r="O154" s="410" t="str">
        <f>HLOOKUP(O$6,'10'!O$6:O$70,$Y154,FALSE)</f>
        <v>Ne</v>
      </c>
      <c r="P154" s="410" t="str">
        <f>HLOOKUP(P$6,'10'!P$6:P$70,$Y154,FALSE)</f>
        <v>Ne</v>
      </c>
      <c r="Q154" s="410" t="str">
        <f>HLOOKUP(Q$6,'10'!Q$6:Q$70,$Y154,FALSE)</f>
        <v>Ne</v>
      </c>
      <c r="R154" s="410" t="str">
        <f>HLOOKUP(R$6,'10'!R$6:R$70,$Y154,FALSE)</f>
        <v>Ne</v>
      </c>
      <c r="S154" s="410" t="str">
        <f>HLOOKUP(S$6,'10'!S$6:S$70,$Y154,FALSE)</f>
        <v>Ne</v>
      </c>
      <c r="T154" s="410" t="str">
        <f>HLOOKUP(T$6,'10'!T$6:T$70,$Y154,FALSE)</f>
        <v>Ne</v>
      </c>
      <c r="U154" s="410" t="str">
        <f>HLOOKUP(U$6,'10'!U$6:U$70,$Y154,FALSE)</f>
        <v>Ne</v>
      </c>
      <c r="V154" s="410" t="str">
        <f>HLOOKUP(V$6,'10'!V$6:V$70,$Y154,FALSE)</f>
        <v>Ne</v>
      </c>
      <c r="W154" s="411" t="str">
        <f>HLOOKUP(W$6,'10'!W$6:W$70,$Y154,FALSE)</f>
        <v>Ne</v>
      </c>
      <c r="Y154" s="121">
        <v>60</v>
      </c>
    </row>
    <row r="155" spans="1:25" x14ac:dyDescent="0.3">
      <c r="A155" s="1" t="s">
        <v>852</v>
      </c>
      <c r="B155" s="449" t="str">
        <f>$B$9</f>
        <v>Kiekybinis tikslas iki 2029 m.</v>
      </c>
      <c r="C155" s="412">
        <f>SUM(D155:W155)</f>
        <v>0</v>
      </c>
      <c r="D155" s="439"/>
      <c r="E155" s="435"/>
      <c r="F155" s="435"/>
      <c r="G155" s="435"/>
      <c r="H155" s="435"/>
      <c r="I155" s="435"/>
      <c r="J155" s="435"/>
      <c r="K155" s="435"/>
      <c r="L155" s="435"/>
      <c r="M155" s="435"/>
      <c r="N155" s="435"/>
      <c r="O155" s="435"/>
      <c r="P155" s="435"/>
      <c r="Q155" s="435"/>
      <c r="R155" s="435"/>
      <c r="S155" s="435"/>
      <c r="T155" s="435"/>
      <c r="U155" s="435"/>
      <c r="V155" s="435"/>
      <c r="W155" s="436"/>
      <c r="Y155" s="121"/>
    </row>
    <row r="156" spans="1:25" x14ac:dyDescent="0.3">
      <c r="A156" s="1" t="s">
        <v>853</v>
      </c>
      <c r="B156" s="450" t="s">
        <v>241</v>
      </c>
      <c r="C156" s="451"/>
      <c r="D156" s="452"/>
      <c r="E156" s="453"/>
      <c r="F156" s="453"/>
      <c r="G156" s="453"/>
      <c r="H156" s="453"/>
      <c r="I156" s="453"/>
      <c r="J156" s="453"/>
      <c r="K156" s="453"/>
      <c r="L156" s="453"/>
      <c r="M156" s="453"/>
      <c r="N156" s="453"/>
      <c r="O156" s="453"/>
      <c r="P156" s="453"/>
      <c r="Q156" s="453"/>
      <c r="R156" s="453"/>
      <c r="S156" s="453"/>
      <c r="T156" s="453"/>
      <c r="U156" s="453"/>
      <c r="V156" s="453"/>
      <c r="W156" s="454"/>
      <c r="Y156" s="121"/>
    </row>
    <row r="157" spans="1:25" x14ac:dyDescent="0.3">
      <c r="A157" s="1" t="s">
        <v>854</v>
      </c>
      <c r="B157" s="455" t="s">
        <v>100</v>
      </c>
      <c r="C157" s="425"/>
      <c r="D157" s="456"/>
      <c r="E157" s="457"/>
      <c r="F157" s="457"/>
      <c r="G157" s="457"/>
      <c r="H157" s="457"/>
      <c r="I157" s="457"/>
      <c r="J157" s="457"/>
      <c r="K157" s="457"/>
      <c r="L157" s="457"/>
      <c r="M157" s="457"/>
      <c r="N157" s="457"/>
      <c r="O157" s="457"/>
      <c r="P157" s="457"/>
      <c r="Q157" s="457"/>
      <c r="R157" s="457"/>
      <c r="S157" s="457"/>
      <c r="T157" s="457"/>
      <c r="U157" s="457"/>
      <c r="V157" s="457"/>
      <c r="W157" s="458"/>
      <c r="Y157" s="121"/>
    </row>
    <row r="158" spans="1:25" x14ac:dyDescent="0.3">
      <c r="A158" s="1" t="s">
        <v>855</v>
      </c>
      <c r="B158" s="455" t="s">
        <v>101</v>
      </c>
      <c r="C158" s="425"/>
      <c r="D158" s="456"/>
      <c r="E158" s="457"/>
      <c r="F158" s="457"/>
      <c r="G158" s="457"/>
      <c r="H158" s="457"/>
      <c r="I158" s="457"/>
      <c r="J158" s="457"/>
      <c r="K158" s="457"/>
      <c r="L158" s="457"/>
      <c r="M158" s="457"/>
      <c r="N158" s="457"/>
      <c r="O158" s="457"/>
      <c r="P158" s="457"/>
      <c r="Q158" s="457"/>
      <c r="R158" s="457"/>
      <c r="S158" s="457"/>
      <c r="T158" s="457"/>
      <c r="U158" s="457"/>
      <c r="V158" s="457"/>
      <c r="W158" s="458"/>
      <c r="Y158" s="121"/>
    </row>
    <row r="159" spans="1:25" x14ac:dyDescent="0.3">
      <c r="A159" s="1" t="s">
        <v>856</v>
      </c>
      <c r="B159" s="455" t="s">
        <v>102</v>
      </c>
      <c r="C159" s="425"/>
      <c r="D159" s="456"/>
      <c r="E159" s="457"/>
      <c r="F159" s="457"/>
      <c r="G159" s="457"/>
      <c r="H159" s="457"/>
      <c r="I159" s="457"/>
      <c r="J159" s="457"/>
      <c r="K159" s="457"/>
      <c r="L159" s="457"/>
      <c r="M159" s="457"/>
      <c r="N159" s="457"/>
      <c r="O159" s="457"/>
      <c r="P159" s="457"/>
      <c r="Q159" s="457"/>
      <c r="R159" s="457"/>
      <c r="S159" s="457"/>
      <c r="T159" s="457"/>
      <c r="U159" s="457"/>
      <c r="V159" s="457"/>
      <c r="W159" s="458"/>
      <c r="Y159" s="121"/>
    </row>
    <row r="160" spans="1:25" x14ac:dyDescent="0.3">
      <c r="A160" s="1" t="s">
        <v>857</v>
      </c>
      <c r="B160" s="455" t="s">
        <v>103</v>
      </c>
      <c r="C160" s="425"/>
      <c r="D160" s="456"/>
      <c r="E160" s="457"/>
      <c r="F160" s="457"/>
      <c r="G160" s="457"/>
      <c r="H160" s="457"/>
      <c r="I160" s="457"/>
      <c r="J160" s="457"/>
      <c r="K160" s="457"/>
      <c r="L160" s="457"/>
      <c r="M160" s="457"/>
      <c r="N160" s="457"/>
      <c r="O160" s="457"/>
      <c r="P160" s="457"/>
      <c r="Q160" s="457"/>
      <c r="R160" s="457"/>
      <c r="S160" s="457"/>
      <c r="T160" s="457"/>
      <c r="U160" s="457"/>
      <c r="V160" s="457"/>
      <c r="W160" s="458"/>
      <c r="Y160" s="121"/>
    </row>
    <row r="161" spans="1:25" x14ac:dyDescent="0.3">
      <c r="A161" s="1" t="s">
        <v>858</v>
      </c>
      <c r="B161" s="455" t="s">
        <v>104</v>
      </c>
      <c r="C161" s="425"/>
      <c r="D161" s="456"/>
      <c r="E161" s="457"/>
      <c r="F161" s="457"/>
      <c r="G161" s="457"/>
      <c r="H161" s="457"/>
      <c r="I161" s="457"/>
      <c r="J161" s="457"/>
      <c r="K161" s="457"/>
      <c r="L161" s="457"/>
      <c r="M161" s="457"/>
      <c r="N161" s="457"/>
      <c r="O161" s="457"/>
      <c r="P161" s="457"/>
      <c r="Q161" s="457"/>
      <c r="R161" s="457"/>
      <c r="S161" s="457"/>
      <c r="T161" s="457"/>
      <c r="U161" s="457"/>
      <c r="V161" s="457"/>
      <c r="W161" s="458"/>
      <c r="Y161" s="121"/>
    </row>
    <row r="162" spans="1:25" x14ac:dyDescent="0.3">
      <c r="A162" s="1" t="s">
        <v>859</v>
      </c>
      <c r="B162" s="455" t="s">
        <v>105</v>
      </c>
      <c r="C162" s="425"/>
      <c r="D162" s="456"/>
      <c r="E162" s="457"/>
      <c r="F162" s="457"/>
      <c r="G162" s="457"/>
      <c r="H162" s="457"/>
      <c r="I162" s="457"/>
      <c r="J162" s="457"/>
      <c r="K162" s="457"/>
      <c r="L162" s="457"/>
      <c r="M162" s="457"/>
      <c r="N162" s="457"/>
      <c r="O162" s="457"/>
      <c r="P162" s="457"/>
      <c r="Q162" s="457"/>
      <c r="R162" s="457"/>
      <c r="S162" s="457"/>
      <c r="T162" s="457"/>
      <c r="U162" s="457"/>
      <c r="V162" s="457"/>
      <c r="W162" s="458"/>
      <c r="Y162" s="121"/>
    </row>
    <row r="163" spans="1:25" x14ac:dyDescent="0.3">
      <c r="A163" s="1" t="s">
        <v>860</v>
      </c>
      <c r="B163" s="459" t="s">
        <v>401</v>
      </c>
      <c r="C163" s="460"/>
      <c r="D163" s="456"/>
      <c r="E163" s="457"/>
      <c r="F163" s="457"/>
      <c r="G163" s="457"/>
      <c r="H163" s="457"/>
      <c r="I163" s="457"/>
      <c r="J163" s="457"/>
      <c r="K163" s="457"/>
      <c r="L163" s="457"/>
      <c r="M163" s="457"/>
      <c r="N163" s="457"/>
      <c r="O163" s="457"/>
      <c r="P163" s="457"/>
      <c r="Q163" s="457"/>
      <c r="R163" s="457"/>
      <c r="S163" s="457"/>
      <c r="T163" s="457"/>
      <c r="U163" s="457"/>
      <c r="V163" s="457"/>
      <c r="W163" s="458"/>
      <c r="Y163" s="121"/>
    </row>
    <row r="164" spans="1:25" x14ac:dyDescent="0.3">
      <c r="A164" s="1" t="s">
        <v>861</v>
      </c>
      <c r="B164" s="449" t="s">
        <v>402</v>
      </c>
      <c r="C164" s="461"/>
      <c r="D164" s="456"/>
      <c r="E164" s="457"/>
      <c r="F164" s="457"/>
      <c r="G164" s="457"/>
      <c r="H164" s="457"/>
      <c r="I164" s="457"/>
      <c r="J164" s="457"/>
      <c r="K164" s="457"/>
      <c r="L164" s="457"/>
      <c r="M164" s="457"/>
      <c r="N164" s="457"/>
      <c r="O164" s="457"/>
      <c r="P164" s="457"/>
      <c r="Q164" s="457"/>
      <c r="R164" s="457"/>
      <c r="S164" s="457"/>
      <c r="T164" s="457"/>
      <c r="U164" s="457"/>
      <c r="V164" s="457"/>
      <c r="W164" s="458"/>
      <c r="Y164" s="121"/>
    </row>
    <row r="165" spans="1:25" x14ac:dyDescent="0.3">
      <c r="A165" s="1" t="s">
        <v>862</v>
      </c>
      <c r="B165" s="450" t="s">
        <v>160</v>
      </c>
      <c r="C165" s="438">
        <f>SUM(C157:C162)</f>
        <v>0</v>
      </c>
      <c r="D165" s="456"/>
      <c r="E165" s="457"/>
      <c r="F165" s="457"/>
      <c r="G165" s="457"/>
      <c r="H165" s="457"/>
      <c r="I165" s="457"/>
      <c r="J165" s="457"/>
      <c r="K165" s="457"/>
      <c r="L165" s="457"/>
      <c r="M165" s="457"/>
      <c r="N165" s="457"/>
      <c r="O165" s="457"/>
      <c r="P165" s="457"/>
      <c r="Q165" s="457"/>
      <c r="R165" s="457"/>
      <c r="S165" s="457"/>
      <c r="T165" s="457"/>
      <c r="U165" s="457"/>
      <c r="V165" s="457"/>
      <c r="W165" s="458"/>
      <c r="Y165" s="121"/>
    </row>
    <row r="166" spans="1:25" x14ac:dyDescent="0.3">
      <c r="A166" s="1" t="s">
        <v>863</v>
      </c>
      <c r="B166" s="216" t="s">
        <v>1104</v>
      </c>
      <c r="C166" s="201" t="str">
        <f>IF(C155=C165,"Gerai","Klaida")</f>
        <v>Gerai</v>
      </c>
      <c r="D166" s="462"/>
      <c r="E166" s="463"/>
      <c r="F166" s="463"/>
      <c r="G166" s="463"/>
      <c r="H166" s="463"/>
      <c r="I166" s="463"/>
      <c r="J166" s="463"/>
      <c r="K166" s="463"/>
      <c r="L166" s="463"/>
      <c r="M166" s="463"/>
      <c r="N166" s="463"/>
      <c r="O166" s="463"/>
      <c r="P166" s="463"/>
      <c r="Q166" s="463"/>
      <c r="R166" s="463"/>
      <c r="S166" s="463"/>
      <c r="T166" s="463"/>
      <c r="U166" s="463"/>
      <c r="V166" s="463"/>
      <c r="W166" s="464"/>
      <c r="Y166" s="121"/>
    </row>
    <row r="167" spans="1:25" x14ac:dyDescent="0.3">
      <c r="A167" s="1" t="s">
        <v>864</v>
      </c>
      <c r="B167" s="1"/>
      <c r="Y167" s="121"/>
    </row>
    <row r="168" spans="1:25" ht="21" x14ac:dyDescent="0.3">
      <c r="A168" s="1" t="s">
        <v>865</v>
      </c>
      <c r="B168" s="440" t="s">
        <v>415</v>
      </c>
      <c r="C168" s="441" t="str">
        <f>'6'!B40</f>
        <v>TRAK-P.6</v>
      </c>
      <c r="D168" s="442" t="s">
        <v>0</v>
      </c>
      <c r="E168" s="442" t="s">
        <v>1</v>
      </c>
      <c r="F168" s="442" t="s">
        <v>2</v>
      </c>
      <c r="G168" s="442" t="s">
        <v>3</v>
      </c>
      <c r="H168" s="442" t="s">
        <v>4</v>
      </c>
      <c r="I168" s="442" t="s">
        <v>5</v>
      </c>
      <c r="J168" s="442" t="s">
        <v>6</v>
      </c>
      <c r="K168" s="442" t="s">
        <v>7</v>
      </c>
      <c r="L168" s="442" t="s">
        <v>8</v>
      </c>
      <c r="M168" s="442" t="s">
        <v>9</v>
      </c>
      <c r="N168" s="442" t="s">
        <v>43</v>
      </c>
      <c r="O168" s="442" t="s">
        <v>44</v>
      </c>
      <c r="P168" s="442" t="s">
        <v>45</v>
      </c>
      <c r="Q168" s="442" t="s">
        <v>46</v>
      </c>
      <c r="R168" s="442" t="s">
        <v>47</v>
      </c>
      <c r="S168" s="442" t="s">
        <v>48</v>
      </c>
      <c r="T168" s="442" t="s">
        <v>49</v>
      </c>
      <c r="U168" s="442" t="s">
        <v>50</v>
      </c>
      <c r="V168" s="442" t="s">
        <v>51</v>
      </c>
      <c r="W168" s="443" t="s">
        <v>52</v>
      </c>
      <c r="Y168" s="121"/>
    </row>
    <row r="169" spans="1:25" x14ac:dyDescent="0.3">
      <c r="A169" s="1" t="s">
        <v>866</v>
      </c>
      <c r="B169" s="444"/>
      <c r="C169" s="445" t="s">
        <v>160</v>
      </c>
      <c r="D169" s="446"/>
      <c r="E169" s="446"/>
      <c r="F169" s="446"/>
      <c r="G169" s="446"/>
      <c r="H169" s="446"/>
      <c r="I169" s="446"/>
      <c r="J169" s="446"/>
      <c r="K169" s="446"/>
      <c r="L169" s="446"/>
      <c r="M169" s="446"/>
      <c r="N169" s="446"/>
      <c r="O169" s="446"/>
      <c r="P169" s="446"/>
      <c r="Q169" s="446"/>
      <c r="R169" s="446"/>
      <c r="S169" s="446"/>
      <c r="T169" s="446"/>
      <c r="U169" s="446"/>
      <c r="V169" s="446"/>
      <c r="W169" s="447"/>
      <c r="Y169" s="121"/>
    </row>
    <row r="170" spans="1:25" x14ac:dyDescent="0.3">
      <c r="A170" s="1" t="s">
        <v>867</v>
      </c>
      <c r="B170" s="448" t="str">
        <f>$B$8</f>
        <v>Ar rodiklis taikomas VPS priemonei?</v>
      </c>
      <c r="C170" s="131">
        <f>COUNTIFS(D170:W170,"taip")</f>
        <v>0</v>
      </c>
      <c r="D170" s="410" t="str">
        <f>HLOOKUP(D$6,'10'!D$6:D$70,$Y170,FALSE)</f>
        <v>Ne</v>
      </c>
      <c r="E170" s="410" t="str">
        <f>HLOOKUP(E$6,'10'!E$6:E$70,$Y170,FALSE)</f>
        <v>Ne</v>
      </c>
      <c r="F170" s="410" t="str">
        <f>HLOOKUP(F$6,'10'!F$6:F$70,$Y170,FALSE)</f>
        <v>Ne</v>
      </c>
      <c r="G170" s="410" t="str">
        <f>HLOOKUP(G$6,'10'!G$6:G$70,$Y170,FALSE)</f>
        <v>Ne</v>
      </c>
      <c r="H170" s="410" t="str">
        <f>HLOOKUP(H$6,'10'!H$6:H$70,$Y170,FALSE)</f>
        <v>Ne</v>
      </c>
      <c r="I170" s="410" t="str">
        <f>HLOOKUP(I$6,'10'!I$6:I$70,$Y170,FALSE)</f>
        <v>Ne</v>
      </c>
      <c r="J170" s="410" t="str">
        <f>HLOOKUP(J$6,'10'!J$6:J$70,$Y170,FALSE)</f>
        <v>Ne</v>
      </c>
      <c r="K170" s="410" t="str">
        <f>HLOOKUP(K$6,'10'!K$6:K$70,$Y170,FALSE)</f>
        <v>Ne</v>
      </c>
      <c r="L170" s="410" t="str">
        <f>HLOOKUP(L$6,'10'!L$6:L$70,$Y170,FALSE)</f>
        <v>Ne</v>
      </c>
      <c r="M170" s="410" t="str">
        <f>HLOOKUP(M$6,'10'!M$6:M$70,$Y170,FALSE)</f>
        <v>Ne</v>
      </c>
      <c r="N170" s="410" t="str">
        <f>HLOOKUP(N$6,'10'!N$6:N$70,$Y170,FALSE)</f>
        <v>Ne</v>
      </c>
      <c r="O170" s="410" t="str">
        <f>HLOOKUP(O$6,'10'!O$6:O$70,$Y170,FALSE)</f>
        <v>Ne</v>
      </c>
      <c r="P170" s="410" t="str">
        <f>HLOOKUP(P$6,'10'!P$6:P$70,$Y170,FALSE)</f>
        <v>Ne</v>
      </c>
      <c r="Q170" s="410" t="str">
        <f>HLOOKUP(Q$6,'10'!Q$6:Q$70,$Y170,FALSE)</f>
        <v>Ne</v>
      </c>
      <c r="R170" s="410" t="str">
        <f>HLOOKUP(R$6,'10'!R$6:R$70,$Y170,FALSE)</f>
        <v>Ne</v>
      </c>
      <c r="S170" s="410" t="str">
        <f>HLOOKUP(S$6,'10'!S$6:S$70,$Y170,FALSE)</f>
        <v>Ne</v>
      </c>
      <c r="T170" s="410" t="str">
        <f>HLOOKUP(T$6,'10'!T$6:T$70,$Y170,FALSE)</f>
        <v>Ne</v>
      </c>
      <c r="U170" s="410" t="str">
        <f>HLOOKUP(U$6,'10'!U$6:U$70,$Y170,FALSE)</f>
        <v>Ne</v>
      </c>
      <c r="V170" s="410" t="str">
        <f>HLOOKUP(V$6,'10'!V$6:V$70,$Y170,FALSE)</f>
        <v>Ne</v>
      </c>
      <c r="W170" s="411" t="str">
        <f>HLOOKUP(W$6,'10'!W$6:W$70,$Y170,FALSE)</f>
        <v>Ne</v>
      </c>
      <c r="Y170" s="121">
        <v>61</v>
      </c>
    </row>
    <row r="171" spans="1:25" x14ac:dyDescent="0.3">
      <c r="A171" s="1" t="s">
        <v>868</v>
      </c>
      <c r="B171" s="449" t="str">
        <f>$B$9</f>
        <v>Kiekybinis tikslas iki 2029 m.</v>
      </c>
      <c r="C171" s="412">
        <f>SUM(D171:W171)</f>
        <v>0</v>
      </c>
      <c r="D171" s="439"/>
      <c r="E171" s="435"/>
      <c r="F171" s="435"/>
      <c r="G171" s="435"/>
      <c r="H171" s="435"/>
      <c r="I171" s="435"/>
      <c r="J171" s="435"/>
      <c r="K171" s="435"/>
      <c r="L171" s="435"/>
      <c r="M171" s="435"/>
      <c r="N171" s="435"/>
      <c r="O171" s="435"/>
      <c r="P171" s="435"/>
      <c r="Q171" s="435"/>
      <c r="R171" s="435"/>
      <c r="S171" s="435"/>
      <c r="T171" s="435"/>
      <c r="U171" s="435"/>
      <c r="V171" s="435"/>
      <c r="W171" s="436"/>
      <c r="Y171" s="121"/>
    </row>
    <row r="172" spans="1:25" x14ac:dyDescent="0.3">
      <c r="A172" s="1" t="s">
        <v>869</v>
      </c>
      <c r="B172" s="450" t="s">
        <v>241</v>
      </c>
      <c r="C172" s="451"/>
      <c r="D172" s="452"/>
      <c r="E172" s="453"/>
      <c r="F172" s="453"/>
      <c r="G172" s="453"/>
      <c r="H172" s="453"/>
      <c r="I172" s="453"/>
      <c r="J172" s="453"/>
      <c r="K172" s="453"/>
      <c r="L172" s="453"/>
      <c r="M172" s="453"/>
      <c r="N172" s="453"/>
      <c r="O172" s="453"/>
      <c r="P172" s="453"/>
      <c r="Q172" s="453"/>
      <c r="R172" s="453"/>
      <c r="S172" s="453"/>
      <c r="T172" s="453"/>
      <c r="U172" s="453"/>
      <c r="V172" s="453"/>
      <c r="W172" s="454"/>
      <c r="Y172" s="121"/>
    </row>
    <row r="173" spans="1:25" x14ac:dyDescent="0.3">
      <c r="A173" s="1" t="s">
        <v>870</v>
      </c>
      <c r="B173" s="455" t="s">
        <v>100</v>
      </c>
      <c r="C173" s="425"/>
      <c r="D173" s="456"/>
      <c r="E173" s="457"/>
      <c r="F173" s="457"/>
      <c r="G173" s="457"/>
      <c r="H173" s="457"/>
      <c r="I173" s="457"/>
      <c r="J173" s="457"/>
      <c r="K173" s="457"/>
      <c r="L173" s="457"/>
      <c r="M173" s="457"/>
      <c r="N173" s="457"/>
      <c r="O173" s="457"/>
      <c r="P173" s="457"/>
      <c r="Q173" s="457"/>
      <c r="R173" s="457"/>
      <c r="S173" s="457"/>
      <c r="T173" s="457"/>
      <c r="U173" s="457"/>
      <c r="V173" s="457"/>
      <c r="W173" s="458"/>
      <c r="Y173" s="121"/>
    </row>
    <row r="174" spans="1:25" x14ac:dyDescent="0.3">
      <c r="A174" s="1" t="s">
        <v>871</v>
      </c>
      <c r="B174" s="455" t="s">
        <v>101</v>
      </c>
      <c r="C174" s="425"/>
      <c r="D174" s="456"/>
      <c r="E174" s="457"/>
      <c r="F174" s="457"/>
      <c r="G174" s="457"/>
      <c r="H174" s="457"/>
      <c r="I174" s="457"/>
      <c r="J174" s="457"/>
      <c r="K174" s="457"/>
      <c r="L174" s="457"/>
      <c r="M174" s="457"/>
      <c r="N174" s="457"/>
      <c r="O174" s="457"/>
      <c r="P174" s="457"/>
      <c r="Q174" s="457"/>
      <c r="R174" s="457"/>
      <c r="S174" s="457"/>
      <c r="T174" s="457"/>
      <c r="U174" s="457"/>
      <c r="V174" s="457"/>
      <c r="W174" s="458"/>
      <c r="Y174" s="121"/>
    </row>
    <row r="175" spans="1:25" x14ac:dyDescent="0.3">
      <c r="A175" s="1" t="s">
        <v>872</v>
      </c>
      <c r="B175" s="455" t="s">
        <v>102</v>
      </c>
      <c r="C175" s="425"/>
      <c r="D175" s="456"/>
      <c r="E175" s="457"/>
      <c r="F175" s="457"/>
      <c r="G175" s="457"/>
      <c r="H175" s="457"/>
      <c r="I175" s="457"/>
      <c r="J175" s="457"/>
      <c r="K175" s="457"/>
      <c r="L175" s="457"/>
      <c r="M175" s="457"/>
      <c r="N175" s="457"/>
      <c r="O175" s="457"/>
      <c r="P175" s="457"/>
      <c r="Q175" s="457"/>
      <c r="R175" s="457"/>
      <c r="S175" s="457"/>
      <c r="T175" s="457"/>
      <c r="U175" s="457"/>
      <c r="V175" s="457"/>
      <c r="W175" s="458"/>
      <c r="Y175" s="121"/>
    </row>
    <row r="176" spans="1:25" x14ac:dyDescent="0.3">
      <c r="A176" s="1" t="s">
        <v>873</v>
      </c>
      <c r="B176" s="455" t="s">
        <v>103</v>
      </c>
      <c r="C176" s="425"/>
      <c r="D176" s="456"/>
      <c r="E176" s="457"/>
      <c r="F176" s="457"/>
      <c r="G176" s="457"/>
      <c r="H176" s="457"/>
      <c r="I176" s="457"/>
      <c r="J176" s="457"/>
      <c r="K176" s="457"/>
      <c r="L176" s="457"/>
      <c r="M176" s="457"/>
      <c r="N176" s="457"/>
      <c r="O176" s="457"/>
      <c r="P176" s="457"/>
      <c r="Q176" s="457"/>
      <c r="R176" s="457"/>
      <c r="S176" s="457"/>
      <c r="T176" s="457"/>
      <c r="U176" s="457"/>
      <c r="V176" s="457"/>
      <c r="W176" s="458"/>
      <c r="Y176" s="121"/>
    </row>
    <row r="177" spans="1:25" x14ac:dyDescent="0.3">
      <c r="A177" s="1" t="s">
        <v>874</v>
      </c>
      <c r="B177" s="455" t="s">
        <v>104</v>
      </c>
      <c r="C177" s="425"/>
      <c r="D177" s="456"/>
      <c r="E177" s="457"/>
      <c r="F177" s="457"/>
      <c r="G177" s="457"/>
      <c r="H177" s="457"/>
      <c r="I177" s="457"/>
      <c r="J177" s="457"/>
      <c r="K177" s="457"/>
      <c r="L177" s="457"/>
      <c r="M177" s="457"/>
      <c r="N177" s="457"/>
      <c r="O177" s="457"/>
      <c r="P177" s="457"/>
      <c r="Q177" s="457"/>
      <c r="R177" s="457"/>
      <c r="S177" s="457"/>
      <c r="T177" s="457"/>
      <c r="U177" s="457"/>
      <c r="V177" s="457"/>
      <c r="W177" s="458"/>
      <c r="Y177" s="121"/>
    </row>
    <row r="178" spans="1:25" x14ac:dyDescent="0.3">
      <c r="A178" s="1" t="s">
        <v>875</v>
      </c>
      <c r="B178" s="455" t="s">
        <v>105</v>
      </c>
      <c r="C178" s="425"/>
      <c r="D178" s="456"/>
      <c r="E178" s="457"/>
      <c r="F178" s="457"/>
      <c r="G178" s="457"/>
      <c r="H178" s="457"/>
      <c r="I178" s="457"/>
      <c r="J178" s="457"/>
      <c r="K178" s="457"/>
      <c r="L178" s="457"/>
      <c r="M178" s="457"/>
      <c r="N178" s="457"/>
      <c r="O178" s="457"/>
      <c r="P178" s="457"/>
      <c r="Q178" s="457"/>
      <c r="R178" s="457"/>
      <c r="S178" s="457"/>
      <c r="T178" s="457"/>
      <c r="U178" s="457"/>
      <c r="V178" s="457"/>
      <c r="W178" s="458"/>
      <c r="Y178" s="121"/>
    </row>
    <row r="179" spans="1:25" x14ac:dyDescent="0.3">
      <c r="A179" s="1" t="s">
        <v>876</v>
      </c>
      <c r="B179" s="459" t="s">
        <v>401</v>
      </c>
      <c r="C179" s="460"/>
      <c r="D179" s="456"/>
      <c r="E179" s="457"/>
      <c r="F179" s="457"/>
      <c r="G179" s="457"/>
      <c r="H179" s="457"/>
      <c r="I179" s="457"/>
      <c r="J179" s="457"/>
      <c r="K179" s="457"/>
      <c r="L179" s="457"/>
      <c r="M179" s="457"/>
      <c r="N179" s="457"/>
      <c r="O179" s="457"/>
      <c r="P179" s="457"/>
      <c r="Q179" s="457"/>
      <c r="R179" s="457"/>
      <c r="S179" s="457"/>
      <c r="T179" s="457"/>
      <c r="U179" s="457"/>
      <c r="V179" s="457"/>
      <c r="W179" s="458"/>
      <c r="Y179" s="121"/>
    </row>
    <row r="180" spans="1:25" x14ac:dyDescent="0.3">
      <c r="A180" s="1" t="s">
        <v>877</v>
      </c>
      <c r="B180" s="449" t="s">
        <v>402</v>
      </c>
      <c r="C180" s="461"/>
      <c r="D180" s="456"/>
      <c r="E180" s="457"/>
      <c r="F180" s="457"/>
      <c r="G180" s="457"/>
      <c r="H180" s="457"/>
      <c r="I180" s="457"/>
      <c r="J180" s="457"/>
      <c r="K180" s="457"/>
      <c r="L180" s="457"/>
      <c r="M180" s="457"/>
      <c r="N180" s="457"/>
      <c r="O180" s="457"/>
      <c r="P180" s="457"/>
      <c r="Q180" s="457"/>
      <c r="R180" s="457"/>
      <c r="S180" s="457"/>
      <c r="T180" s="457"/>
      <c r="U180" s="457"/>
      <c r="V180" s="457"/>
      <c r="W180" s="458"/>
      <c r="Y180" s="121"/>
    </row>
    <row r="181" spans="1:25" x14ac:dyDescent="0.3">
      <c r="A181" s="1" t="s">
        <v>878</v>
      </c>
      <c r="B181" s="450" t="s">
        <v>160</v>
      </c>
      <c r="C181" s="438">
        <f>SUM(C173:C178)</f>
        <v>0</v>
      </c>
      <c r="D181" s="456"/>
      <c r="E181" s="457"/>
      <c r="F181" s="457"/>
      <c r="G181" s="457"/>
      <c r="H181" s="457"/>
      <c r="I181" s="457"/>
      <c r="J181" s="457"/>
      <c r="K181" s="457"/>
      <c r="L181" s="457"/>
      <c r="M181" s="457"/>
      <c r="N181" s="457"/>
      <c r="O181" s="457"/>
      <c r="P181" s="457"/>
      <c r="Q181" s="457"/>
      <c r="R181" s="457"/>
      <c r="S181" s="457"/>
      <c r="T181" s="457"/>
      <c r="U181" s="457"/>
      <c r="V181" s="457"/>
      <c r="W181" s="458"/>
      <c r="Y181" s="121"/>
    </row>
    <row r="182" spans="1:25" x14ac:dyDescent="0.3">
      <c r="A182" s="1" t="s">
        <v>879</v>
      </c>
      <c r="B182" s="216" t="s">
        <v>1104</v>
      </c>
      <c r="C182" s="201" t="str">
        <f>IF(C171=C181,"Gerai","Klaida")</f>
        <v>Gerai</v>
      </c>
      <c r="D182" s="462"/>
      <c r="E182" s="463"/>
      <c r="F182" s="463"/>
      <c r="G182" s="463"/>
      <c r="H182" s="463"/>
      <c r="I182" s="463"/>
      <c r="J182" s="463"/>
      <c r="K182" s="463"/>
      <c r="L182" s="463"/>
      <c r="M182" s="463"/>
      <c r="N182" s="463"/>
      <c r="O182" s="463"/>
      <c r="P182" s="463"/>
      <c r="Q182" s="463"/>
      <c r="R182" s="463"/>
      <c r="S182" s="463"/>
      <c r="T182" s="463"/>
      <c r="U182" s="463"/>
      <c r="V182" s="463"/>
      <c r="W182" s="464"/>
      <c r="Y182" s="121"/>
    </row>
    <row r="183" spans="1:25" x14ac:dyDescent="0.3">
      <c r="A183" s="1" t="s">
        <v>880</v>
      </c>
      <c r="B183" s="1"/>
      <c r="Y183" s="121"/>
    </row>
    <row r="184" spans="1:25" ht="21" x14ac:dyDescent="0.3">
      <c r="A184" s="1" t="s">
        <v>881</v>
      </c>
      <c r="B184" s="440" t="s">
        <v>416</v>
      </c>
      <c r="C184" s="441" t="str">
        <f>'6'!B41</f>
        <v>TRAK-P.7</v>
      </c>
      <c r="D184" s="442" t="s">
        <v>0</v>
      </c>
      <c r="E184" s="442" t="s">
        <v>1</v>
      </c>
      <c r="F184" s="442" t="s">
        <v>2</v>
      </c>
      <c r="G184" s="442" t="s">
        <v>3</v>
      </c>
      <c r="H184" s="442" t="s">
        <v>4</v>
      </c>
      <c r="I184" s="442" t="s">
        <v>5</v>
      </c>
      <c r="J184" s="442" t="s">
        <v>6</v>
      </c>
      <c r="K184" s="442" t="s">
        <v>7</v>
      </c>
      <c r="L184" s="442" t="s">
        <v>8</v>
      </c>
      <c r="M184" s="442" t="s">
        <v>9</v>
      </c>
      <c r="N184" s="442" t="s">
        <v>43</v>
      </c>
      <c r="O184" s="442" t="s">
        <v>44</v>
      </c>
      <c r="P184" s="442" t="s">
        <v>45</v>
      </c>
      <c r="Q184" s="442" t="s">
        <v>46</v>
      </c>
      <c r="R184" s="442" t="s">
        <v>47</v>
      </c>
      <c r="S184" s="442" t="s">
        <v>48</v>
      </c>
      <c r="T184" s="442" t="s">
        <v>49</v>
      </c>
      <c r="U184" s="442" t="s">
        <v>50</v>
      </c>
      <c r="V184" s="442" t="s">
        <v>51</v>
      </c>
      <c r="W184" s="443" t="s">
        <v>52</v>
      </c>
      <c r="Y184" s="121"/>
    </row>
    <row r="185" spans="1:25" x14ac:dyDescent="0.3">
      <c r="A185" s="1" t="s">
        <v>882</v>
      </c>
      <c r="B185" s="444"/>
      <c r="C185" s="445" t="s">
        <v>160</v>
      </c>
      <c r="D185" s="446"/>
      <c r="E185" s="446"/>
      <c r="F185" s="446"/>
      <c r="G185" s="446"/>
      <c r="H185" s="446"/>
      <c r="I185" s="446"/>
      <c r="J185" s="446"/>
      <c r="K185" s="446"/>
      <c r="L185" s="446"/>
      <c r="M185" s="446"/>
      <c r="N185" s="446"/>
      <c r="O185" s="446"/>
      <c r="P185" s="446"/>
      <c r="Q185" s="446"/>
      <c r="R185" s="446"/>
      <c r="S185" s="446"/>
      <c r="T185" s="446"/>
      <c r="U185" s="446"/>
      <c r="V185" s="446"/>
      <c r="W185" s="447"/>
      <c r="Y185" s="121"/>
    </row>
    <row r="186" spans="1:25" x14ac:dyDescent="0.3">
      <c r="A186" s="1" t="s">
        <v>883</v>
      </c>
      <c r="B186" s="448" t="str">
        <f>$B$8</f>
        <v>Ar rodiklis taikomas VPS priemonei?</v>
      </c>
      <c r="C186" s="131">
        <f>COUNTIFS(D186:W186,"taip")</f>
        <v>0</v>
      </c>
      <c r="D186" s="410" t="str">
        <f>HLOOKUP(D$6,'10'!D$6:D$70,$Y186,FALSE)</f>
        <v>Ne</v>
      </c>
      <c r="E186" s="410" t="str">
        <f>HLOOKUP(E$6,'10'!E$6:E$70,$Y186,FALSE)</f>
        <v>Ne</v>
      </c>
      <c r="F186" s="410" t="str">
        <f>HLOOKUP(F$6,'10'!F$6:F$70,$Y186,FALSE)</f>
        <v>Ne</v>
      </c>
      <c r="G186" s="410" t="str">
        <f>HLOOKUP(G$6,'10'!G$6:G$70,$Y186,FALSE)</f>
        <v>Ne</v>
      </c>
      <c r="H186" s="410" t="str">
        <f>HLOOKUP(H$6,'10'!H$6:H$70,$Y186,FALSE)</f>
        <v>Ne</v>
      </c>
      <c r="I186" s="410" t="str">
        <f>HLOOKUP(I$6,'10'!I$6:I$70,$Y186,FALSE)</f>
        <v>Ne</v>
      </c>
      <c r="J186" s="410" t="str">
        <f>HLOOKUP(J$6,'10'!J$6:J$70,$Y186,FALSE)</f>
        <v>Ne</v>
      </c>
      <c r="K186" s="410" t="str">
        <f>HLOOKUP(K$6,'10'!K$6:K$70,$Y186,FALSE)</f>
        <v>Ne</v>
      </c>
      <c r="L186" s="410" t="str">
        <f>HLOOKUP(L$6,'10'!L$6:L$70,$Y186,FALSE)</f>
        <v>Ne</v>
      </c>
      <c r="M186" s="410" t="str">
        <f>HLOOKUP(M$6,'10'!M$6:M$70,$Y186,FALSE)</f>
        <v>Ne</v>
      </c>
      <c r="N186" s="410" t="str">
        <f>HLOOKUP(N$6,'10'!N$6:N$70,$Y186,FALSE)</f>
        <v>Ne</v>
      </c>
      <c r="O186" s="410" t="str">
        <f>HLOOKUP(O$6,'10'!O$6:O$70,$Y186,FALSE)</f>
        <v>Ne</v>
      </c>
      <c r="P186" s="410" t="str">
        <f>HLOOKUP(P$6,'10'!P$6:P$70,$Y186,FALSE)</f>
        <v>Ne</v>
      </c>
      <c r="Q186" s="410" t="str">
        <f>HLOOKUP(Q$6,'10'!Q$6:Q$70,$Y186,FALSE)</f>
        <v>Ne</v>
      </c>
      <c r="R186" s="410" t="str">
        <f>HLOOKUP(R$6,'10'!R$6:R$70,$Y186,FALSE)</f>
        <v>Ne</v>
      </c>
      <c r="S186" s="410" t="str">
        <f>HLOOKUP(S$6,'10'!S$6:S$70,$Y186,FALSE)</f>
        <v>Ne</v>
      </c>
      <c r="T186" s="410" t="str">
        <f>HLOOKUP(T$6,'10'!T$6:T$70,$Y186,FALSE)</f>
        <v>Ne</v>
      </c>
      <c r="U186" s="410" t="str">
        <f>HLOOKUP(U$6,'10'!U$6:U$70,$Y186,FALSE)</f>
        <v>Ne</v>
      </c>
      <c r="V186" s="410" t="str">
        <f>HLOOKUP(V$6,'10'!V$6:V$70,$Y186,FALSE)</f>
        <v>Ne</v>
      </c>
      <c r="W186" s="411" t="str">
        <f>HLOOKUP(W$6,'10'!W$6:W$70,$Y186,FALSE)</f>
        <v>Ne</v>
      </c>
      <c r="Y186" s="121">
        <v>62</v>
      </c>
    </row>
    <row r="187" spans="1:25" x14ac:dyDescent="0.3">
      <c r="A187" s="1" t="s">
        <v>884</v>
      </c>
      <c r="B187" s="449" t="str">
        <f>$B$9</f>
        <v>Kiekybinis tikslas iki 2029 m.</v>
      </c>
      <c r="C187" s="412">
        <f>SUM(D187:W187)</f>
        <v>0</v>
      </c>
      <c r="D187" s="439"/>
      <c r="E187" s="435"/>
      <c r="F187" s="435"/>
      <c r="G187" s="435"/>
      <c r="H187" s="435"/>
      <c r="I187" s="435"/>
      <c r="J187" s="435"/>
      <c r="K187" s="435"/>
      <c r="L187" s="435"/>
      <c r="M187" s="435"/>
      <c r="N187" s="435"/>
      <c r="O187" s="435"/>
      <c r="P187" s="435"/>
      <c r="Q187" s="435"/>
      <c r="R187" s="435"/>
      <c r="S187" s="435"/>
      <c r="T187" s="435"/>
      <c r="U187" s="435"/>
      <c r="V187" s="435"/>
      <c r="W187" s="436"/>
      <c r="Y187" s="121"/>
    </row>
    <row r="188" spans="1:25" x14ac:dyDescent="0.3">
      <c r="A188" s="1" t="s">
        <v>885</v>
      </c>
      <c r="B188" s="450" t="s">
        <v>241</v>
      </c>
      <c r="C188" s="451"/>
      <c r="D188" s="452"/>
      <c r="E188" s="453"/>
      <c r="F188" s="453"/>
      <c r="G188" s="453"/>
      <c r="H188" s="453"/>
      <c r="I188" s="453"/>
      <c r="J188" s="453"/>
      <c r="K188" s="453"/>
      <c r="L188" s="453"/>
      <c r="M188" s="453"/>
      <c r="N188" s="453"/>
      <c r="O188" s="453"/>
      <c r="P188" s="453"/>
      <c r="Q188" s="453"/>
      <c r="R188" s="453"/>
      <c r="S188" s="453"/>
      <c r="T188" s="453"/>
      <c r="U188" s="453"/>
      <c r="V188" s="453"/>
      <c r="W188" s="454"/>
      <c r="Y188" s="121"/>
    </row>
    <row r="189" spans="1:25" x14ac:dyDescent="0.3">
      <c r="A189" s="1" t="s">
        <v>886</v>
      </c>
      <c r="B189" s="455" t="s">
        <v>100</v>
      </c>
      <c r="C189" s="425"/>
      <c r="D189" s="456"/>
      <c r="E189" s="457"/>
      <c r="F189" s="457"/>
      <c r="G189" s="457"/>
      <c r="H189" s="457"/>
      <c r="I189" s="457"/>
      <c r="J189" s="457"/>
      <c r="K189" s="457"/>
      <c r="L189" s="457"/>
      <c r="M189" s="457"/>
      <c r="N189" s="457"/>
      <c r="O189" s="457"/>
      <c r="P189" s="457"/>
      <c r="Q189" s="457"/>
      <c r="R189" s="457"/>
      <c r="S189" s="457"/>
      <c r="T189" s="457"/>
      <c r="U189" s="457"/>
      <c r="V189" s="457"/>
      <c r="W189" s="458"/>
      <c r="Y189" s="121"/>
    </row>
    <row r="190" spans="1:25" x14ac:dyDescent="0.3">
      <c r="A190" s="1" t="s">
        <v>887</v>
      </c>
      <c r="B190" s="455" t="s">
        <v>101</v>
      </c>
      <c r="C190" s="425"/>
      <c r="D190" s="456"/>
      <c r="E190" s="457"/>
      <c r="F190" s="457"/>
      <c r="G190" s="457"/>
      <c r="H190" s="457"/>
      <c r="I190" s="457"/>
      <c r="J190" s="457"/>
      <c r="K190" s="457"/>
      <c r="L190" s="457"/>
      <c r="M190" s="457"/>
      <c r="N190" s="457"/>
      <c r="O190" s="457"/>
      <c r="P190" s="457"/>
      <c r="Q190" s="457"/>
      <c r="R190" s="457"/>
      <c r="S190" s="457"/>
      <c r="T190" s="457"/>
      <c r="U190" s="457"/>
      <c r="V190" s="457"/>
      <c r="W190" s="458"/>
      <c r="Y190" s="121"/>
    </row>
    <row r="191" spans="1:25" x14ac:dyDescent="0.3">
      <c r="A191" s="1" t="s">
        <v>888</v>
      </c>
      <c r="B191" s="455" t="s">
        <v>102</v>
      </c>
      <c r="C191" s="425"/>
      <c r="D191" s="456"/>
      <c r="E191" s="457"/>
      <c r="F191" s="457"/>
      <c r="G191" s="457"/>
      <c r="H191" s="457"/>
      <c r="I191" s="457"/>
      <c r="J191" s="457"/>
      <c r="K191" s="457"/>
      <c r="L191" s="457"/>
      <c r="M191" s="457"/>
      <c r="N191" s="457"/>
      <c r="O191" s="457"/>
      <c r="P191" s="457"/>
      <c r="Q191" s="457"/>
      <c r="R191" s="457"/>
      <c r="S191" s="457"/>
      <c r="T191" s="457"/>
      <c r="U191" s="457"/>
      <c r="V191" s="457"/>
      <c r="W191" s="458"/>
      <c r="Y191" s="121"/>
    </row>
    <row r="192" spans="1:25" x14ac:dyDescent="0.3">
      <c r="A192" s="1" t="s">
        <v>889</v>
      </c>
      <c r="B192" s="455" t="s">
        <v>103</v>
      </c>
      <c r="C192" s="425"/>
      <c r="D192" s="456"/>
      <c r="E192" s="457"/>
      <c r="F192" s="457"/>
      <c r="G192" s="457"/>
      <c r="H192" s="457"/>
      <c r="I192" s="457"/>
      <c r="J192" s="457"/>
      <c r="K192" s="457"/>
      <c r="L192" s="457"/>
      <c r="M192" s="457"/>
      <c r="N192" s="457"/>
      <c r="O192" s="457"/>
      <c r="P192" s="457"/>
      <c r="Q192" s="457"/>
      <c r="R192" s="457"/>
      <c r="S192" s="457"/>
      <c r="T192" s="457"/>
      <c r="U192" s="457"/>
      <c r="V192" s="457"/>
      <c r="W192" s="458"/>
      <c r="Y192" s="121"/>
    </row>
    <row r="193" spans="1:25" x14ac:dyDescent="0.3">
      <c r="A193" s="1" t="s">
        <v>890</v>
      </c>
      <c r="B193" s="455" t="s">
        <v>104</v>
      </c>
      <c r="C193" s="425"/>
      <c r="D193" s="456"/>
      <c r="E193" s="457"/>
      <c r="F193" s="457"/>
      <c r="G193" s="457"/>
      <c r="H193" s="457"/>
      <c r="I193" s="457"/>
      <c r="J193" s="457"/>
      <c r="K193" s="457"/>
      <c r="L193" s="457"/>
      <c r="M193" s="457"/>
      <c r="N193" s="457"/>
      <c r="O193" s="457"/>
      <c r="P193" s="457"/>
      <c r="Q193" s="457"/>
      <c r="R193" s="457"/>
      <c r="S193" s="457"/>
      <c r="T193" s="457"/>
      <c r="U193" s="457"/>
      <c r="V193" s="457"/>
      <c r="W193" s="458"/>
      <c r="Y193" s="121"/>
    </row>
    <row r="194" spans="1:25" x14ac:dyDescent="0.3">
      <c r="A194" s="1" t="s">
        <v>891</v>
      </c>
      <c r="B194" s="455" t="s">
        <v>105</v>
      </c>
      <c r="C194" s="425"/>
      <c r="D194" s="456"/>
      <c r="E194" s="457"/>
      <c r="F194" s="457"/>
      <c r="G194" s="457"/>
      <c r="H194" s="457"/>
      <c r="I194" s="457"/>
      <c r="J194" s="457"/>
      <c r="K194" s="457"/>
      <c r="L194" s="457"/>
      <c r="M194" s="457"/>
      <c r="N194" s="457"/>
      <c r="O194" s="457"/>
      <c r="P194" s="457"/>
      <c r="Q194" s="457"/>
      <c r="R194" s="457"/>
      <c r="S194" s="457"/>
      <c r="T194" s="457"/>
      <c r="U194" s="457"/>
      <c r="V194" s="457"/>
      <c r="W194" s="458"/>
      <c r="Y194" s="121"/>
    </row>
    <row r="195" spans="1:25" x14ac:dyDescent="0.3">
      <c r="A195" s="1" t="s">
        <v>892</v>
      </c>
      <c r="B195" s="455" t="s">
        <v>401</v>
      </c>
      <c r="C195" s="460"/>
      <c r="D195" s="456"/>
      <c r="E195" s="457"/>
      <c r="F195" s="457"/>
      <c r="G195" s="457"/>
      <c r="H195" s="457"/>
      <c r="I195" s="457"/>
      <c r="J195" s="457"/>
      <c r="K195" s="457"/>
      <c r="L195" s="457"/>
      <c r="M195" s="457"/>
      <c r="N195" s="457"/>
      <c r="O195" s="457"/>
      <c r="P195" s="457"/>
      <c r="Q195" s="457"/>
      <c r="R195" s="457"/>
      <c r="S195" s="457"/>
      <c r="T195" s="457"/>
      <c r="U195" s="457"/>
      <c r="V195" s="457"/>
      <c r="W195" s="458"/>
      <c r="Y195" s="121"/>
    </row>
    <row r="196" spans="1:25" x14ac:dyDescent="0.3">
      <c r="A196" s="1" t="s">
        <v>893</v>
      </c>
      <c r="B196" s="455" t="s">
        <v>402</v>
      </c>
      <c r="C196" s="461"/>
      <c r="D196" s="456"/>
      <c r="E196" s="457"/>
      <c r="F196" s="457"/>
      <c r="G196" s="457"/>
      <c r="H196" s="457"/>
      <c r="I196" s="457"/>
      <c r="J196" s="457"/>
      <c r="K196" s="457"/>
      <c r="L196" s="457"/>
      <c r="M196" s="457"/>
      <c r="N196" s="457"/>
      <c r="O196" s="457"/>
      <c r="P196" s="457"/>
      <c r="Q196" s="457"/>
      <c r="R196" s="457"/>
      <c r="S196" s="457"/>
      <c r="T196" s="457"/>
      <c r="U196" s="457"/>
      <c r="V196" s="457"/>
      <c r="W196" s="458"/>
      <c r="Y196" s="121"/>
    </row>
    <row r="197" spans="1:25" x14ac:dyDescent="0.3">
      <c r="A197" s="1" t="s">
        <v>894</v>
      </c>
      <c r="B197" s="450" t="s">
        <v>160</v>
      </c>
      <c r="C197" s="438">
        <f>SUM(C189:C194)</f>
        <v>0</v>
      </c>
      <c r="D197" s="456"/>
      <c r="E197" s="457"/>
      <c r="F197" s="457"/>
      <c r="G197" s="457"/>
      <c r="H197" s="457"/>
      <c r="I197" s="457"/>
      <c r="J197" s="457"/>
      <c r="K197" s="457"/>
      <c r="L197" s="457"/>
      <c r="M197" s="457"/>
      <c r="N197" s="457"/>
      <c r="O197" s="457"/>
      <c r="P197" s="457"/>
      <c r="Q197" s="457"/>
      <c r="R197" s="457"/>
      <c r="S197" s="457"/>
      <c r="T197" s="457"/>
      <c r="U197" s="457"/>
      <c r="V197" s="457"/>
      <c r="W197" s="458"/>
      <c r="Y197" s="121"/>
    </row>
    <row r="198" spans="1:25" x14ac:dyDescent="0.3">
      <c r="A198" s="1" t="s">
        <v>895</v>
      </c>
      <c r="B198" s="216" t="s">
        <v>1104</v>
      </c>
      <c r="C198" s="201" t="str">
        <f>IF(C187=C197,"Gerai","Klaida")</f>
        <v>Gerai</v>
      </c>
      <c r="D198" s="462"/>
      <c r="E198" s="463"/>
      <c r="F198" s="463"/>
      <c r="G198" s="463"/>
      <c r="H198" s="463"/>
      <c r="I198" s="463"/>
      <c r="J198" s="463"/>
      <c r="K198" s="463"/>
      <c r="L198" s="463"/>
      <c r="M198" s="463"/>
      <c r="N198" s="463"/>
      <c r="O198" s="463"/>
      <c r="P198" s="463"/>
      <c r="Q198" s="463"/>
      <c r="R198" s="463"/>
      <c r="S198" s="463"/>
      <c r="T198" s="463"/>
      <c r="U198" s="463"/>
      <c r="V198" s="463"/>
      <c r="W198" s="464"/>
      <c r="Y198" s="121"/>
    </row>
    <row r="199" spans="1:25" x14ac:dyDescent="0.3">
      <c r="A199" s="1" t="s">
        <v>896</v>
      </c>
      <c r="B199" s="1"/>
      <c r="Y199" s="121"/>
    </row>
    <row r="200" spans="1:25" ht="21" x14ac:dyDescent="0.3">
      <c r="A200" s="1" t="s">
        <v>897</v>
      </c>
      <c r="B200" s="440" t="s">
        <v>417</v>
      </c>
      <c r="C200" s="441" t="str">
        <f>'6'!B42</f>
        <v>TRAK-P.8</v>
      </c>
      <c r="D200" s="442" t="s">
        <v>0</v>
      </c>
      <c r="E200" s="442" t="s">
        <v>1</v>
      </c>
      <c r="F200" s="442" t="s">
        <v>2</v>
      </c>
      <c r="G200" s="442" t="s">
        <v>3</v>
      </c>
      <c r="H200" s="442" t="s">
        <v>4</v>
      </c>
      <c r="I200" s="442" t="s">
        <v>5</v>
      </c>
      <c r="J200" s="442" t="s">
        <v>6</v>
      </c>
      <c r="K200" s="442" t="s">
        <v>7</v>
      </c>
      <c r="L200" s="442" t="s">
        <v>8</v>
      </c>
      <c r="M200" s="442" t="s">
        <v>9</v>
      </c>
      <c r="N200" s="442" t="s">
        <v>43</v>
      </c>
      <c r="O200" s="442" t="s">
        <v>44</v>
      </c>
      <c r="P200" s="442" t="s">
        <v>45</v>
      </c>
      <c r="Q200" s="442" t="s">
        <v>46</v>
      </c>
      <c r="R200" s="442" t="s">
        <v>47</v>
      </c>
      <c r="S200" s="442" t="s">
        <v>48</v>
      </c>
      <c r="T200" s="442" t="s">
        <v>49</v>
      </c>
      <c r="U200" s="442" t="s">
        <v>50</v>
      </c>
      <c r="V200" s="442" t="s">
        <v>51</v>
      </c>
      <c r="W200" s="443" t="s">
        <v>52</v>
      </c>
      <c r="Y200" s="121"/>
    </row>
    <row r="201" spans="1:25" x14ac:dyDescent="0.3">
      <c r="A201" s="1" t="s">
        <v>898</v>
      </c>
      <c r="B201" s="444"/>
      <c r="C201" s="445" t="s">
        <v>160</v>
      </c>
      <c r="D201" s="446"/>
      <c r="E201" s="446"/>
      <c r="F201" s="446"/>
      <c r="G201" s="446"/>
      <c r="H201" s="446"/>
      <c r="I201" s="446"/>
      <c r="J201" s="446"/>
      <c r="K201" s="446"/>
      <c r="L201" s="446"/>
      <c r="M201" s="446"/>
      <c r="N201" s="446"/>
      <c r="O201" s="446"/>
      <c r="P201" s="446"/>
      <c r="Q201" s="446"/>
      <c r="R201" s="446"/>
      <c r="S201" s="446"/>
      <c r="T201" s="446"/>
      <c r="U201" s="446"/>
      <c r="V201" s="446"/>
      <c r="W201" s="447"/>
      <c r="Y201" s="121"/>
    </row>
    <row r="202" spans="1:25" x14ac:dyDescent="0.3">
      <c r="A202" s="1" t="s">
        <v>899</v>
      </c>
      <c r="B202" s="448" t="str">
        <f>$B$8</f>
        <v>Ar rodiklis taikomas VPS priemonei?</v>
      </c>
      <c r="C202" s="131">
        <f>COUNTIFS(D202:W202,"taip")</f>
        <v>0</v>
      </c>
      <c r="D202" s="410" t="str">
        <f>HLOOKUP(D$6,'10'!D$6:D$70,$Y202,FALSE)</f>
        <v>Ne</v>
      </c>
      <c r="E202" s="410" t="str">
        <f>HLOOKUP(E$6,'10'!E$6:E$70,$Y202,FALSE)</f>
        <v>Ne</v>
      </c>
      <c r="F202" s="410" t="str">
        <f>HLOOKUP(F$6,'10'!F$6:F$70,$Y202,FALSE)</f>
        <v>Ne</v>
      </c>
      <c r="G202" s="410" t="str">
        <f>HLOOKUP(G$6,'10'!G$6:G$70,$Y202,FALSE)</f>
        <v>Ne</v>
      </c>
      <c r="H202" s="410" t="str">
        <f>HLOOKUP(H$6,'10'!H$6:H$70,$Y202,FALSE)</f>
        <v>Ne</v>
      </c>
      <c r="I202" s="410" t="str">
        <f>HLOOKUP(I$6,'10'!I$6:I$70,$Y202,FALSE)</f>
        <v>Ne</v>
      </c>
      <c r="J202" s="410" t="str">
        <f>HLOOKUP(J$6,'10'!J$6:J$70,$Y202,FALSE)</f>
        <v>Ne</v>
      </c>
      <c r="K202" s="410" t="str">
        <f>HLOOKUP(K$6,'10'!K$6:K$70,$Y202,FALSE)</f>
        <v>Ne</v>
      </c>
      <c r="L202" s="410" t="str">
        <f>HLOOKUP(L$6,'10'!L$6:L$70,$Y202,FALSE)</f>
        <v>Ne</v>
      </c>
      <c r="M202" s="410" t="str">
        <f>HLOOKUP(M$6,'10'!M$6:M$70,$Y202,FALSE)</f>
        <v>Ne</v>
      </c>
      <c r="N202" s="410" t="str">
        <f>HLOOKUP(N$6,'10'!N$6:N$70,$Y202,FALSE)</f>
        <v>Ne</v>
      </c>
      <c r="O202" s="410" t="str">
        <f>HLOOKUP(O$6,'10'!O$6:O$70,$Y202,FALSE)</f>
        <v>Ne</v>
      </c>
      <c r="P202" s="410" t="str">
        <f>HLOOKUP(P$6,'10'!P$6:P$70,$Y202,FALSE)</f>
        <v>Ne</v>
      </c>
      <c r="Q202" s="410" t="str">
        <f>HLOOKUP(Q$6,'10'!Q$6:Q$70,$Y202,FALSE)</f>
        <v>Ne</v>
      </c>
      <c r="R202" s="410" t="str">
        <f>HLOOKUP(R$6,'10'!R$6:R$70,$Y202,FALSE)</f>
        <v>Ne</v>
      </c>
      <c r="S202" s="410" t="str">
        <f>HLOOKUP(S$6,'10'!S$6:S$70,$Y202,FALSE)</f>
        <v>Ne</v>
      </c>
      <c r="T202" s="410" t="str">
        <f>HLOOKUP(T$6,'10'!T$6:T$70,$Y202,FALSE)</f>
        <v>Ne</v>
      </c>
      <c r="U202" s="410" t="str">
        <f>HLOOKUP(U$6,'10'!U$6:U$70,$Y202,FALSE)</f>
        <v>Ne</v>
      </c>
      <c r="V202" s="410" t="str">
        <f>HLOOKUP(V$6,'10'!V$6:V$70,$Y202,FALSE)</f>
        <v>Ne</v>
      </c>
      <c r="W202" s="411" t="str">
        <f>HLOOKUP(W$6,'10'!W$6:W$70,$Y202,FALSE)</f>
        <v>Ne</v>
      </c>
      <c r="Y202" s="121">
        <v>63</v>
      </c>
    </row>
    <row r="203" spans="1:25" x14ac:dyDescent="0.3">
      <c r="A203" s="1" t="s">
        <v>900</v>
      </c>
      <c r="B203" s="449" t="str">
        <f>$B$9</f>
        <v>Kiekybinis tikslas iki 2029 m.</v>
      </c>
      <c r="C203" s="412">
        <f>SUM(D203:W203)</f>
        <v>0</v>
      </c>
      <c r="D203" s="439"/>
      <c r="E203" s="435"/>
      <c r="F203" s="435"/>
      <c r="G203" s="435"/>
      <c r="H203" s="435"/>
      <c r="I203" s="435"/>
      <c r="J203" s="435"/>
      <c r="K203" s="435"/>
      <c r="L203" s="435"/>
      <c r="M203" s="435"/>
      <c r="N203" s="435"/>
      <c r="O203" s="435"/>
      <c r="P203" s="435"/>
      <c r="Q203" s="435"/>
      <c r="R203" s="435"/>
      <c r="S203" s="435"/>
      <c r="T203" s="435"/>
      <c r="U203" s="435"/>
      <c r="V203" s="435"/>
      <c r="W203" s="436"/>
      <c r="Y203" s="121"/>
    </row>
    <row r="204" spans="1:25" x14ac:dyDescent="0.3">
      <c r="A204" s="1" t="s">
        <v>901</v>
      </c>
      <c r="B204" s="450" t="s">
        <v>241</v>
      </c>
      <c r="C204" s="451"/>
      <c r="D204" s="452"/>
      <c r="E204" s="453"/>
      <c r="F204" s="453"/>
      <c r="G204" s="453"/>
      <c r="H204" s="453"/>
      <c r="I204" s="453"/>
      <c r="J204" s="453"/>
      <c r="K204" s="453"/>
      <c r="L204" s="453"/>
      <c r="M204" s="453"/>
      <c r="N204" s="453"/>
      <c r="O204" s="453"/>
      <c r="P204" s="453"/>
      <c r="Q204" s="453"/>
      <c r="R204" s="453"/>
      <c r="S204" s="453"/>
      <c r="T204" s="453"/>
      <c r="U204" s="453"/>
      <c r="V204" s="453"/>
      <c r="W204" s="454"/>
      <c r="Y204" s="121"/>
    </row>
    <row r="205" spans="1:25" x14ac:dyDescent="0.3">
      <c r="A205" s="1" t="s">
        <v>902</v>
      </c>
      <c r="B205" s="455" t="s">
        <v>100</v>
      </c>
      <c r="C205" s="425"/>
      <c r="D205" s="456"/>
      <c r="E205" s="457"/>
      <c r="F205" s="457"/>
      <c r="G205" s="457"/>
      <c r="H205" s="457"/>
      <c r="I205" s="457"/>
      <c r="J205" s="457"/>
      <c r="K205" s="457"/>
      <c r="L205" s="457"/>
      <c r="M205" s="457"/>
      <c r="N205" s="457"/>
      <c r="O205" s="457"/>
      <c r="P205" s="457"/>
      <c r="Q205" s="457"/>
      <c r="R205" s="457"/>
      <c r="S205" s="457"/>
      <c r="T205" s="457"/>
      <c r="U205" s="457"/>
      <c r="V205" s="457"/>
      <c r="W205" s="458"/>
      <c r="Y205" s="121"/>
    </row>
    <row r="206" spans="1:25" x14ac:dyDescent="0.3">
      <c r="A206" s="1" t="s">
        <v>903</v>
      </c>
      <c r="B206" s="455" t="s">
        <v>101</v>
      </c>
      <c r="C206" s="425"/>
      <c r="D206" s="456"/>
      <c r="E206" s="457"/>
      <c r="F206" s="457"/>
      <c r="G206" s="457"/>
      <c r="H206" s="457"/>
      <c r="I206" s="457"/>
      <c r="J206" s="457"/>
      <c r="K206" s="457"/>
      <c r="L206" s="457"/>
      <c r="M206" s="457"/>
      <c r="N206" s="457"/>
      <c r="O206" s="457"/>
      <c r="P206" s="457"/>
      <c r="Q206" s="457"/>
      <c r="R206" s="457"/>
      <c r="S206" s="457"/>
      <c r="T206" s="457"/>
      <c r="U206" s="457"/>
      <c r="V206" s="457"/>
      <c r="W206" s="458"/>
      <c r="Y206" s="121"/>
    </row>
    <row r="207" spans="1:25" x14ac:dyDescent="0.3">
      <c r="A207" s="1" t="s">
        <v>904</v>
      </c>
      <c r="B207" s="455" t="s">
        <v>102</v>
      </c>
      <c r="C207" s="425"/>
      <c r="D207" s="456"/>
      <c r="E207" s="457"/>
      <c r="F207" s="457"/>
      <c r="G207" s="457"/>
      <c r="H207" s="457"/>
      <c r="I207" s="457"/>
      <c r="J207" s="457"/>
      <c r="K207" s="457"/>
      <c r="L207" s="457"/>
      <c r="M207" s="457"/>
      <c r="N207" s="457"/>
      <c r="O207" s="457"/>
      <c r="P207" s="457"/>
      <c r="Q207" s="457"/>
      <c r="R207" s="457"/>
      <c r="S207" s="457"/>
      <c r="T207" s="457"/>
      <c r="U207" s="457"/>
      <c r="V207" s="457"/>
      <c r="W207" s="458"/>
      <c r="Y207" s="121"/>
    </row>
    <row r="208" spans="1:25" x14ac:dyDescent="0.3">
      <c r="A208" s="1" t="s">
        <v>905</v>
      </c>
      <c r="B208" s="455" t="s">
        <v>103</v>
      </c>
      <c r="C208" s="425"/>
      <c r="D208" s="456"/>
      <c r="E208" s="457"/>
      <c r="F208" s="457"/>
      <c r="G208" s="457"/>
      <c r="H208" s="457"/>
      <c r="I208" s="457"/>
      <c r="J208" s="457"/>
      <c r="K208" s="457"/>
      <c r="L208" s="457"/>
      <c r="M208" s="457"/>
      <c r="N208" s="457"/>
      <c r="O208" s="457"/>
      <c r="P208" s="457"/>
      <c r="Q208" s="457"/>
      <c r="R208" s="457"/>
      <c r="S208" s="457"/>
      <c r="T208" s="457"/>
      <c r="U208" s="457"/>
      <c r="V208" s="457"/>
      <c r="W208" s="458"/>
      <c r="Y208" s="121"/>
    </row>
    <row r="209" spans="1:25" x14ac:dyDescent="0.3">
      <c r="A209" s="1" t="s">
        <v>906</v>
      </c>
      <c r="B209" s="455" t="s">
        <v>104</v>
      </c>
      <c r="C209" s="425"/>
      <c r="D209" s="456"/>
      <c r="E209" s="457"/>
      <c r="F209" s="457"/>
      <c r="G209" s="457"/>
      <c r="H209" s="457"/>
      <c r="I209" s="457"/>
      <c r="J209" s="457"/>
      <c r="K209" s="457"/>
      <c r="L209" s="457"/>
      <c r="M209" s="457"/>
      <c r="N209" s="457"/>
      <c r="O209" s="457"/>
      <c r="P209" s="457"/>
      <c r="Q209" s="457"/>
      <c r="R209" s="457"/>
      <c r="S209" s="457"/>
      <c r="T209" s="457"/>
      <c r="U209" s="457"/>
      <c r="V209" s="457"/>
      <c r="W209" s="458"/>
      <c r="Y209" s="121"/>
    </row>
    <row r="210" spans="1:25" x14ac:dyDescent="0.3">
      <c r="A210" s="1" t="s">
        <v>907</v>
      </c>
      <c r="B210" s="455" t="s">
        <v>105</v>
      </c>
      <c r="C210" s="425"/>
      <c r="D210" s="456"/>
      <c r="E210" s="457"/>
      <c r="F210" s="457"/>
      <c r="G210" s="457"/>
      <c r="H210" s="457"/>
      <c r="I210" s="457"/>
      <c r="J210" s="457"/>
      <c r="K210" s="457"/>
      <c r="L210" s="457"/>
      <c r="M210" s="457"/>
      <c r="N210" s="457"/>
      <c r="O210" s="457"/>
      <c r="P210" s="457"/>
      <c r="Q210" s="457"/>
      <c r="R210" s="457"/>
      <c r="S210" s="457"/>
      <c r="T210" s="457"/>
      <c r="U210" s="457"/>
      <c r="V210" s="457"/>
      <c r="W210" s="458"/>
      <c r="Y210" s="121"/>
    </row>
    <row r="211" spans="1:25" x14ac:dyDescent="0.3">
      <c r="A211" s="1" t="s">
        <v>908</v>
      </c>
      <c r="B211" s="459" t="s">
        <v>401</v>
      </c>
      <c r="C211" s="460"/>
      <c r="D211" s="456"/>
      <c r="E211" s="457"/>
      <c r="F211" s="457"/>
      <c r="G211" s="457"/>
      <c r="H211" s="457"/>
      <c r="I211" s="457"/>
      <c r="J211" s="457"/>
      <c r="K211" s="457"/>
      <c r="L211" s="457"/>
      <c r="M211" s="457"/>
      <c r="N211" s="457"/>
      <c r="O211" s="457"/>
      <c r="P211" s="457"/>
      <c r="Q211" s="457"/>
      <c r="R211" s="457"/>
      <c r="S211" s="457"/>
      <c r="T211" s="457"/>
      <c r="U211" s="457"/>
      <c r="V211" s="457"/>
      <c r="W211" s="458"/>
      <c r="Y211" s="121"/>
    </row>
    <row r="212" spans="1:25" x14ac:dyDescent="0.3">
      <c r="A212" s="1" t="s">
        <v>909</v>
      </c>
      <c r="B212" s="449" t="s">
        <v>402</v>
      </c>
      <c r="C212" s="461"/>
      <c r="D212" s="456"/>
      <c r="E212" s="457"/>
      <c r="F212" s="457"/>
      <c r="G212" s="457"/>
      <c r="H212" s="457"/>
      <c r="I212" s="457"/>
      <c r="J212" s="457"/>
      <c r="K212" s="457"/>
      <c r="L212" s="457"/>
      <c r="M212" s="457"/>
      <c r="N212" s="457"/>
      <c r="O212" s="457"/>
      <c r="P212" s="457"/>
      <c r="Q212" s="457"/>
      <c r="R212" s="457"/>
      <c r="S212" s="457"/>
      <c r="T212" s="457"/>
      <c r="U212" s="457"/>
      <c r="V212" s="457"/>
      <c r="W212" s="458"/>
      <c r="Y212" s="121"/>
    </row>
    <row r="213" spans="1:25" x14ac:dyDescent="0.3">
      <c r="A213" s="1" t="s">
        <v>910</v>
      </c>
      <c r="B213" s="450" t="s">
        <v>160</v>
      </c>
      <c r="C213" s="438">
        <f>SUM(C205:C210)</f>
        <v>0</v>
      </c>
      <c r="D213" s="456"/>
      <c r="E213" s="457"/>
      <c r="F213" s="457"/>
      <c r="G213" s="457"/>
      <c r="H213" s="457"/>
      <c r="I213" s="457"/>
      <c r="J213" s="457"/>
      <c r="K213" s="457"/>
      <c r="L213" s="457"/>
      <c r="M213" s="457"/>
      <c r="N213" s="457"/>
      <c r="O213" s="457"/>
      <c r="P213" s="457"/>
      <c r="Q213" s="457"/>
      <c r="R213" s="457"/>
      <c r="S213" s="457"/>
      <c r="T213" s="457"/>
      <c r="U213" s="457"/>
      <c r="V213" s="457"/>
      <c r="W213" s="458"/>
      <c r="Y213" s="121"/>
    </row>
    <row r="214" spans="1:25" x14ac:dyDescent="0.3">
      <c r="A214" s="1" t="s">
        <v>911</v>
      </c>
      <c r="B214" s="216" t="s">
        <v>1104</v>
      </c>
      <c r="C214" s="201" t="str">
        <f>IF(C203=C213,"Gerai","Klaida")</f>
        <v>Gerai</v>
      </c>
      <c r="D214" s="462"/>
      <c r="E214" s="463"/>
      <c r="F214" s="463"/>
      <c r="G214" s="463"/>
      <c r="H214" s="463"/>
      <c r="I214" s="463"/>
      <c r="J214" s="463"/>
      <c r="K214" s="463"/>
      <c r="L214" s="463"/>
      <c r="M214" s="463"/>
      <c r="N214" s="463"/>
      <c r="O214" s="463"/>
      <c r="P214" s="463"/>
      <c r="Q214" s="463"/>
      <c r="R214" s="463"/>
      <c r="S214" s="463"/>
      <c r="T214" s="463"/>
      <c r="U214" s="463"/>
      <c r="V214" s="463"/>
      <c r="W214" s="464"/>
      <c r="Y214" s="121"/>
    </row>
    <row r="215" spans="1:25" x14ac:dyDescent="0.3">
      <c r="A215" s="1" t="s">
        <v>912</v>
      </c>
      <c r="B215" s="1"/>
      <c r="Y215" s="121"/>
    </row>
    <row r="216" spans="1:25" ht="21" x14ac:dyDescent="0.3">
      <c r="A216" s="1" t="s">
        <v>913</v>
      </c>
      <c r="B216" s="440" t="s">
        <v>418</v>
      </c>
      <c r="C216" s="441" t="str">
        <f>'6'!B43</f>
        <v>TRAK-P.9</v>
      </c>
      <c r="D216" s="442" t="s">
        <v>0</v>
      </c>
      <c r="E216" s="442" t="s">
        <v>1</v>
      </c>
      <c r="F216" s="442" t="s">
        <v>2</v>
      </c>
      <c r="G216" s="442" t="s">
        <v>3</v>
      </c>
      <c r="H216" s="442" t="s">
        <v>4</v>
      </c>
      <c r="I216" s="442" t="s">
        <v>5</v>
      </c>
      <c r="J216" s="442" t="s">
        <v>6</v>
      </c>
      <c r="K216" s="442" t="s">
        <v>7</v>
      </c>
      <c r="L216" s="442" t="s">
        <v>8</v>
      </c>
      <c r="M216" s="442" t="s">
        <v>9</v>
      </c>
      <c r="N216" s="442" t="s">
        <v>43</v>
      </c>
      <c r="O216" s="442" t="s">
        <v>44</v>
      </c>
      <c r="P216" s="442" t="s">
        <v>45</v>
      </c>
      <c r="Q216" s="442" t="s">
        <v>46</v>
      </c>
      <c r="R216" s="442" t="s">
        <v>47</v>
      </c>
      <c r="S216" s="442" t="s">
        <v>48</v>
      </c>
      <c r="T216" s="442" t="s">
        <v>49</v>
      </c>
      <c r="U216" s="442" t="s">
        <v>50</v>
      </c>
      <c r="V216" s="442" t="s">
        <v>51</v>
      </c>
      <c r="W216" s="443" t="s">
        <v>52</v>
      </c>
      <c r="Y216" s="121"/>
    </row>
    <row r="217" spans="1:25" x14ac:dyDescent="0.3">
      <c r="A217" s="1" t="s">
        <v>914</v>
      </c>
      <c r="B217" s="444"/>
      <c r="C217" s="445" t="s">
        <v>160</v>
      </c>
      <c r="D217" s="446"/>
      <c r="E217" s="446"/>
      <c r="F217" s="446"/>
      <c r="G217" s="446"/>
      <c r="H217" s="446"/>
      <c r="I217" s="446"/>
      <c r="J217" s="446"/>
      <c r="K217" s="446"/>
      <c r="L217" s="446"/>
      <c r="M217" s="446"/>
      <c r="N217" s="446"/>
      <c r="O217" s="446"/>
      <c r="P217" s="446"/>
      <c r="Q217" s="446"/>
      <c r="R217" s="446"/>
      <c r="S217" s="446"/>
      <c r="T217" s="446"/>
      <c r="U217" s="446"/>
      <c r="V217" s="446"/>
      <c r="W217" s="447"/>
      <c r="Y217" s="121"/>
    </row>
    <row r="218" spans="1:25" x14ac:dyDescent="0.3">
      <c r="A218" s="1" t="s">
        <v>915</v>
      </c>
      <c r="B218" s="448" t="str">
        <f>$B$8</f>
        <v>Ar rodiklis taikomas VPS priemonei?</v>
      </c>
      <c r="C218" s="131">
        <f>COUNTIFS(D218:W218,"taip")</f>
        <v>0</v>
      </c>
      <c r="D218" s="410" t="str">
        <f>HLOOKUP(D$6,'10'!D$6:D$70,$Y218,FALSE)</f>
        <v>Ne</v>
      </c>
      <c r="E218" s="410" t="str">
        <f>HLOOKUP(E$6,'10'!E$6:E$70,$Y218,FALSE)</f>
        <v>Ne</v>
      </c>
      <c r="F218" s="410" t="str">
        <f>HLOOKUP(F$6,'10'!F$6:F$70,$Y218,FALSE)</f>
        <v>Ne</v>
      </c>
      <c r="G218" s="410" t="str">
        <f>HLOOKUP(G$6,'10'!G$6:G$70,$Y218,FALSE)</f>
        <v>Ne</v>
      </c>
      <c r="H218" s="410" t="str">
        <f>HLOOKUP(H$6,'10'!H$6:H$70,$Y218,FALSE)</f>
        <v>Ne</v>
      </c>
      <c r="I218" s="410" t="str">
        <f>HLOOKUP(I$6,'10'!I$6:I$70,$Y218,FALSE)</f>
        <v>Ne</v>
      </c>
      <c r="J218" s="410" t="str">
        <f>HLOOKUP(J$6,'10'!J$6:J$70,$Y218,FALSE)</f>
        <v>Ne</v>
      </c>
      <c r="K218" s="410" t="str">
        <f>HLOOKUP(K$6,'10'!K$6:K$70,$Y218,FALSE)</f>
        <v>Ne</v>
      </c>
      <c r="L218" s="410" t="str">
        <f>HLOOKUP(L$6,'10'!L$6:L$70,$Y218,FALSE)</f>
        <v>Ne</v>
      </c>
      <c r="M218" s="410" t="str">
        <f>HLOOKUP(M$6,'10'!M$6:M$70,$Y218,FALSE)</f>
        <v>Ne</v>
      </c>
      <c r="N218" s="410" t="str">
        <f>HLOOKUP(N$6,'10'!N$6:N$70,$Y218,FALSE)</f>
        <v>Ne</v>
      </c>
      <c r="O218" s="410" t="str">
        <f>HLOOKUP(O$6,'10'!O$6:O$70,$Y218,FALSE)</f>
        <v>Ne</v>
      </c>
      <c r="P218" s="410" t="str">
        <f>HLOOKUP(P$6,'10'!P$6:P$70,$Y218,FALSE)</f>
        <v>Ne</v>
      </c>
      <c r="Q218" s="410" t="str">
        <f>HLOOKUP(Q$6,'10'!Q$6:Q$70,$Y218,FALSE)</f>
        <v>Ne</v>
      </c>
      <c r="R218" s="410" t="str">
        <f>HLOOKUP(R$6,'10'!R$6:R$70,$Y218,FALSE)</f>
        <v>Ne</v>
      </c>
      <c r="S218" s="410" t="str">
        <f>HLOOKUP(S$6,'10'!S$6:S$70,$Y218,FALSE)</f>
        <v>Ne</v>
      </c>
      <c r="T218" s="410" t="str">
        <f>HLOOKUP(T$6,'10'!T$6:T$70,$Y218,FALSE)</f>
        <v>Ne</v>
      </c>
      <c r="U218" s="410" t="str">
        <f>HLOOKUP(U$6,'10'!U$6:U$70,$Y218,FALSE)</f>
        <v>Ne</v>
      </c>
      <c r="V218" s="410" t="str">
        <f>HLOOKUP(V$6,'10'!V$6:V$70,$Y218,FALSE)</f>
        <v>Ne</v>
      </c>
      <c r="W218" s="411" t="str">
        <f>HLOOKUP(W$6,'10'!W$6:W$70,$Y218,FALSE)</f>
        <v>Ne</v>
      </c>
      <c r="Y218" s="121">
        <v>64</v>
      </c>
    </row>
    <row r="219" spans="1:25" x14ac:dyDescent="0.3">
      <c r="A219" s="1" t="s">
        <v>916</v>
      </c>
      <c r="B219" s="449" t="str">
        <f>$B$9</f>
        <v>Kiekybinis tikslas iki 2029 m.</v>
      </c>
      <c r="C219" s="412">
        <f>SUM(D219:W219)</f>
        <v>0</v>
      </c>
      <c r="D219" s="439"/>
      <c r="E219" s="435"/>
      <c r="F219" s="435"/>
      <c r="G219" s="435"/>
      <c r="H219" s="435"/>
      <c r="I219" s="435"/>
      <c r="J219" s="435"/>
      <c r="K219" s="435"/>
      <c r="L219" s="435"/>
      <c r="M219" s="435"/>
      <c r="N219" s="435"/>
      <c r="O219" s="435"/>
      <c r="P219" s="435"/>
      <c r="Q219" s="435"/>
      <c r="R219" s="435"/>
      <c r="S219" s="435"/>
      <c r="T219" s="435"/>
      <c r="U219" s="435"/>
      <c r="V219" s="435"/>
      <c r="W219" s="436"/>
      <c r="Y219" s="121"/>
    </row>
    <row r="220" spans="1:25" x14ac:dyDescent="0.3">
      <c r="A220" s="1" t="s">
        <v>917</v>
      </c>
      <c r="B220" s="450" t="s">
        <v>241</v>
      </c>
      <c r="C220" s="451"/>
      <c r="D220" s="452"/>
      <c r="E220" s="453"/>
      <c r="F220" s="453"/>
      <c r="G220" s="453"/>
      <c r="H220" s="453"/>
      <c r="I220" s="453"/>
      <c r="J220" s="453"/>
      <c r="K220" s="453"/>
      <c r="L220" s="453"/>
      <c r="M220" s="453"/>
      <c r="N220" s="453"/>
      <c r="O220" s="453"/>
      <c r="P220" s="453"/>
      <c r="Q220" s="453"/>
      <c r="R220" s="453"/>
      <c r="S220" s="453"/>
      <c r="T220" s="453"/>
      <c r="U220" s="453"/>
      <c r="V220" s="453"/>
      <c r="W220" s="454"/>
      <c r="Y220" s="121"/>
    </row>
    <row r="221" spans="1:25" x14ac:dyDescent="0.3">
      <c r="A221" s="1" t="s">
        <v>918</v>
      </c>
      <c r="B221" s="455" t="s">
        <v>100</v>
      </c>
      <c r="C221" s="425"/>
      <c r="D221" s="456"/>
      <c r="E221" s="457"/>
      <c r="F221" s="457"/>
      <c r="G221" s="457"/>
      <c r="H221" s="457"/>
      <c r="I221" s="457"/>
      <c r="J221" s="457"/>
      <c r="K221" s="457"/>
      <c r="L221" s="457"/>
      <c r="M221" s="457"/>
      <c r="N221" s="457"/>
      <c r="O221" s="457"/>
      <c r="P221" s="457"/>
      <c r="Q221" s="457"/>
      <c r="R221" s="457"/>
      <c r="S221" s="457"/>
      <c r="T221" s="457"/>
      <c r="U221" s="457"/>
      <c r="V221" s="457"/>
      <c r="W221" s="458"/>
      <c r="Y221" s="121"/>
    </row>
    <row r="222" spans="1:25" x14ac:dyDescent="0.3">
      <c r="A222" s="1" t="s">
        <v>919</v>
      </c>
      <c r="B222" s="455" t="s">
        <v>101</v>
      </c>
      <c r="C222" s="425"/>
      <c r="D222" s="456"/>
      <c r="E222" s="457"/>
      <c r="F222" s="457"/>
      <c r="G222" s="457"/>
      <c r="H222" s="457"/>
      <c r="I222" s="457"/>
      <c r="J222" s="457"/>
      <c r="K222" s="457"/>
      <c r="L222" s="457"/>
      <c r="M222" s="457"/>
      <c r="N222" s="457"/>
      <c r="O222" s="457"/>
      <c r="P222" s="457"/>
      <c r="Q222" s="457"/>
      <c r="R222" s="457"/>
      <c r="S222" s="457"/>
      <c r="T222" s="457"/>
      <c r="U222" s="457"/>
      <c r="V222" s="457"/>
      <c r="W222" s="458"/>
      <c r="Y222" s="121"/>
    </row>
    <row r="223" spans="1:25" x14ac:dyDescent="0.3">
      <c r="A223" s="1" t="s">
        <v>920</v>
      </c>
      <c r="B223" s="455" t="s">
        <v>102</v>
      </c>
      <c r="C223" s="425"/>
      <c r="D223" s="456"/>
      <c r="E223" s="457"/>
      <c r="F223" s="457"/>
      <c r="G223" s="457"/>
      <c r="H223" s="457"/>
      <c r="I223" s="457"/>
      <c r="J223" s="457"/>
      <c r="K223" s="457"/>
      <c r="L223" s="457"/>
      <c r="M223" s="457"/>
      <c r="N223" s="457"/>
      <c r="O223" s="457"/>
      <c r="P223" s="457"/>
      <c r="Q223" s="457"/>
      <c r="R223" s="457"/>
      <c r="S223" s="457"/>
      <c r="T223" s="457"/>
      <c r="U223" s="457"/>
      <c r="V223" s="457"/>
      <c r="W223" s="458"/>
      <c r="Y223" s="121"/>
    </row>
    <row r="224" spans="1:25" x14ac:dyDescent="0.3">
      <c r="A224" s="1" t="s">
        <v>921</v>
      </c>
      <c r="B224" s="455" t="s">
        <v>103</v>
      </c>
      <c r="C224" s="425"/>
      <c r="D224" s="456"/>
      <c r="E224" s="457"/>
      <c r="F224" s="457"/>
      <c r="G224" s="457"/>
      <c r="H224" s="457"/>
      <c r="I224" s="457"/>
      <c r="J224" s="457"/>
      <c r="K224" s="457"/>
      <c r="L224" s="457"/>
      <c r="M224" s="457"/>
      <c r="N224" s="457"/>
      <c r="O224" s="457"/>
      <c r="P224" s="457"/>
      <c r="Q224" s="457"/>
      <c r="R224" s="457"/>
      <c r="S224" s="457"/>
      <c r="T224" s="457"/>
      <c r="U224" s="457"/>
      <c r="V224" s="457"/>
      <c r="W224" s="458"/>
      <c r="Y224" s="121"/>
    </row>
    <row r="225" spans="1:25" x14ac:dyDescent="0.3">
      <c r="A225" s="1" t="s">
        <v>922</v>
      </c>
      <c r="B225" s="455" t="s">
        <v>104</v>
      </c>
      <c r="C225" s="425"/>
      <c r="D225" s="456"/>
      <c r="E225" s="457"/>
      <c r="F225" s="457"/>
      <c r="G225" s="457"/>
      <c r="H225" s="457"/>
      <c r="I225" s="457"/>
      <c r="J225" s="457"/>
      <c r="K225" s="457"/>
      <c r="L225" s="457"/>
      <c r="M225" s="457"/>
      <c r="N225" s="457"/>
      <c r="O225" s="457"/>
      <c r="P225" s="457"/>
      <c r="Q225" s="457"/>
      <c r="R225" s="457"/>
      <c r="S225" s="457"/>
      <c r="T225" s="457"/>
      <c r="U225" s="457"/>
      <c r="V225" s="457"/>
      <c r="W225" s="458"/>
      <c r="Y225" s="121"/>
    </row>
    <row r="226" spans="1:25" x14ac:dyDescent="0.3">
      <c r="A226" s="1" t="s">
        <v>923</v>
      </c>
      <c r="B226" s="455" t="s">
        <v>105</v>
      </c>
      <c r="C226" s="425"/>
      <c r="D226" s="456"/>
      <c r="E226" s="457"/>
      <c r="F226" s="457"/>
      <c r="G226" s="457"/>
      <c r="H226" s="457"/>
      <c r="I226" s="457"/>
      <c r="J226" s="457"/>
      <c r="K226" s="457"/>
      <c r="L226" s="457"/>
      <c r="M226" s="457"/>
      <c r="N226" s="457"/>
      <c r="O226" s="457"/>
      <c r="P226" s="457"/>
      <c r="Q226" s="457"/>
      <c r="R226" s="457"/>
      <c r="S226" s="457"/>
      <c r="T226" s="457"/>
      <c r="U226" s="457"/>
      <c r="V226" s="457"/>
      <c r="W226" s="458"/>
      <c r="Y226" s="121"/>
    </row>
    <row r="227" spans="1:25" x14ac:dyDescent="0.3">
      <c r="A227" s="1" t="s">
        <v>924</v>
      </c>
      <c r="B227" s="459" t="s">
        <v>401</v>
      </c>
      <c r="C227" s="460"/>
      <c r="D227" s="456"/>
      <c r="E227" s="457"/>
      <c r="F227" s="457"/>
      <c r="G227" s="457"/>
      <c r="H227" s="457"/>
      <c r="I227" s="457"/>
      <c r="J227" s="457"/>
      <c r="K227" s="457"/>
      <c r="L227" s="457"/>
      <c r="M227" s="457"/>
      <c r="N227" s="457"/>
      <c r="O227" s="457"/>
      <c r="P227" s="457"/>
      <c r="Q227" s="457"/>
      <c r="R227" s="457"/>
      <c r="S227" s="457"/>
      <c r="T227" s="457"/>
      <c r="U227" s="457"/>
      <c r="V227" s="457"/>
      <c r="W227" s="458"/>
      <c r="Y227" s="121"/>
    </row>
    <row r="228" spans="1:25" x14ac:dyDescent="0.3">
      <c r="A228" s="1" t="s">
        <v>925</v>
      </c>
      <c r="B228" s="449" t="s">
        <v>402</v>
      </c>
      <c r="C228" s="461"/>
      <c r="D228" s="456"/>
      <c r="E228" s="457"/>
      <c r="F228" s="457"/>
      <c r="G228" s="457"/>
      <c r="H228" s="457"/>
      <c r="I228" s="457"/>
      <c r="J228" s="457"/>
      <c r="K228" s="457"/>
      <c r="L228" s="457"/>
      <c r="M228" s="457"/>
      <c r="N228" s="457"/>
      <c r="O228" s="457"/>
      <c r="P228" s="457"/>
      <c r="Q228" s="457"/>
      <c r="R228" s="457"/>
      <c r="S228" s="457"/>
      <c r="T228" s="457"/>
      <c r="U228" s="457"/>
      <c r="V228" s="457"/>
      <c r="W228" s="458"/>
      <c r="Y228" s="121"/>
    </row>
    <row r="229" spans="1:25" x14ac:dyDescent="0.3">
      <c r="A229" s="1" t="s">
        <v>926</v>
      </c>
      <c r="B229" s="450" t="s">
        <v>160</v>
      </c>
      <c r="C229" s="438">
        <f>SUM(C221:C226)</f>
        <v>0</v>
      </c>
      <c r="D229" s="456"/>
      <c r="E229" s="457"/>
      <c r="F229" s="457"/>
      <c r="G229" s="457"/>
      <c r="H229" s="457"/>
      <c r="I229" s="457"/>
      <c r="J229" s="457"/>
      <c r="K229" s="457"/>
      <c r="L229" s="457"/>
      <c r="M229" s="457"/>
      <c r="N229" s="457"/>
      <c r="O229" s="457"/>
      <c r="P229" s="457"/>
      <c r="Q229" s="457"/>
      <c r="R229" s="457"/>
      <c r="S229" s="457"/>
      <c r="T229" s="457"/>
      <c r="U229" s="457"/>
      <c r="V229" s="457"/>
      <c r="W229" s="458"/>
      <c r="Y229" s="121"/>
    </row>
    <row r="230" spans="1:25" x14ac:dyDescent="0.3">
      <c r="A230" s="1" t="s">
        <v>927</v>
      </c>
      <c r="B230" s="216" t="s">
        <v>1104</v>
      </c>
      <c r="C230" s="201" t="str">
        <f>IF(C219=C229,"Gerai","Klaida")</f>
        <v>Gerai</v>
      </c>
      <c r="D230" s="462"/>
      <c r="E230" s="463"/>
      <c r="F230" s="463"/>
      <c r="G230" s="463"/>
      <c r="H230" s="463"/>
      <c r="I230" s="463"/>
      <c r="J230" s="463"/>
      <c r="K230" s="463"/>
      <c r="L230" s="463"/>
      <c r="M230" s="463"/>
      <c r="N230" s="463"/>
      <c r="O230" s="463"/>
      <c r="P230" s="463"/>
      <c r="Q230" s="463"/>
      <c r="R230" s="463"/>
      <c r="S230" s="463"/>
      <c r="T230" s="463"/>
      <c r="U230" s="463"/>
      <c r="V230" s="463"/>
      <c r="W230" s="464"/>
      <c r="Y230" s="121"/>
    </row>
    <row r="231" spans="1:25" x14ac:dyDescent="0.3">
      <c r="A231" s="1" t="s">
        <v>928</v>
      </c>
      <c r="B231" s="1"/>
      <c r="Y231" s="121"/>
    </row>
    <row r="232" spans="1:25" ht="21" x14ac:dyDescent="0.3">
      <c r="A232" s="1" t="s">
        <v>929</v>
      </c>
      <c r="B232" s="440" t="s">
        <v>419</v>
      </c>
      <c r="C232" s="441" t="str">
        <f>'6'!B44</f>
        <v>TRAK-P.10</v>
      </c>
      <c r="D232" s="442" t="s">
        <v>0</v>
      </c>
      <c r="E232" s="442" t="s">
        <v>1</v>
      </c>
      <c r="F232" s="442" t="s">
        <v>2</v>
      </c>
      <c r="G232" s="442" t="s">
        <v>3</v>
      </c>
      <c r="H232" s="442" t="s">
        <v>4</v>
      </c>
      <c r="I232" s="442" t="s">
        <v>5</v>
      </c>
      <c r="J232" s="442" t="s">
        <v>6</v>
      </c>
      <c r="K232" s="442" t="s">
        <v>7</v>
      </c>
      <c r="L232" s="442" t="s">
        <v>8</v>
      </c>
      <c r="M232" s="442" t="s">
        <v>9</v>
      </c>
      <c r="N232" s="442" t="s">
        <v>43</v>
      </c>
      <c r="O232" s="442" t="s">
        <v>44</v>
      </c>
      <c r="P232" s="442" t="s">
        <v>45</v>
      </c>
      <c r="Q232" s="442" t="s">
        <v>46</v>
      </c>
      <c r="R232" s="442" t="s">
        <v>47</v>
      </c>
      <c r="S232" s="442" t="s">
        <v>48</v>
      </c>
      <c r="T232" s="442" t="s">
        <v>49</v>
      </c>
      <c r="U232" s="442" t="s">
        <v>50</v>
      </c>
      <c r="V232" s="442" t="s">
        <v>51</v>
      </c>
      <c r="W232" s="443" t="s">
        <v>52</v>
      </c>
      <c r="Y232" s="121"/>
    </row>
    <row r="233" spans="1:25" x14ac:dyDescent="0.3">
      <c r="A233" s="1" t="s">
        <v>930</v>
      </c>
      <c r="B233" s="444"/>
      <c r="C233" s="445" t="s">
        <v>160</v>
      </c>
      <c r="D233" s="446"/>
      <c r="E233" s="446"/>
      <c r="F233" s="446"/>
      <c r="G233" s="446"/>
      <c r="H233" s="446"/>
      <c r="I233" s="446"/>
      <c r="J233" s="446"/>
      <c r="K233" s="446"/>
      <c r="L233" s="446"/>
      <c r="M233" s="446"/>
      <c r="N233" s="446"/>
      <c r="O233" s="446"/>
      <c r="P233" s="446"/>
      <c r="Q233" s="446"/>
      <c r="R233" s="446"/>
      <c r="S233" s="446"/>
      <c r="T233" s="446"/>
      <c r="U233" s="446"/>
      <c r="V233" s="446"/>
      <c r="W233" s="447"/>
      <c r="Y233" s="121"/>
    </row>
    <row r="234" spans="1:25" x14ac:dyDescent="0.3">
      <c r="A234" s="1" t="s">
        <v>931</v>
      </c>
      <c r="B234" s="448" t="str">
        <f>$B$8</f>
        <v>Ar rodiklis taikomas VPS priemonei?</v>
      </c>
      <c r="C234" s="131">
        <f>COUNTIFS(D234:W234,"taip")</f>
        <v>0</v>
      </c>
      <c r="D234" s="410" t="str">
        <f>HLOOKUP(D$6,'10'!D$6:D$70,$Y234,FALSE)</f>
        <v>Ne</v>
      </c>
      <c r="E234" s="410" t="str">
        <f>HLOOKUP(E$6,'10'!E$6:E$70,$Y234,FALSE)</f>
        <v>Ne</v>
      </c>
      <c r="F234" s="410" t="str">
        <f>HLOOKUP(F$6,'10'!F$6:F$70,$Y234,FALSE)</f>
        <v>Ne</v>
      </c>
      <c r="G234" s="410" t="str">
        <f>HLOOKUP(G$6,'10'!G$6:G$70,$Y234,FALSE)</f>
        <v>Ne</v>
      </c>
      <c r="H234" s="410" t="str">
        <f>HLOOKUP(H$6,'10'!H$6:H$70,$Y234,FALSE)</f>
        <v>Ne</v>
      </c>
      <c r="I234" s="410" t="str">
        <f>HLOOKUP(I$6,'10'!I$6:I$70,$Y234,FALSE)</f>
        <v>Ne</v>
      </c>
      <c r="J234" s="410" t="str">
        <f>HLOOKUP(J$6,'10'!J$6:J$70,$Y234,FALSE)</f>
        <v>Ne</v>
      </c>
      <c r="K234" s="410" t="str">
        <f>HLOOKUP(K$6,'10'!K$6:K$70,$Y234,FALSE)</f>
        <v>Ne</v>
      </c>
      <c r="L234" s="410" t="str">
        <f>HLOOKUP(L$6,'10'!L$6:L$70,$Y234,FALSE)</f>
        <v>Ne</v>
      </c>
      <c r="M234" s="410" t="str">
        <f>HLOOKUP(M$6,'10'!M$6:M$70,$Y234,FALSE)</f>
        <v>Ne</v>
      </c>
      <c r="N234" s="410" t="str">
        <f>HLOOKUP(N$6,'10'!N$6:N$70,$Y234,FALSE)</f>
        <v>Ne</v>
      </c>
      <c r="O234" s="410" t="str">
        <f>HLOOKUP(O$6,'10'!O$6:O$70,$Y234,FALSE)</f>
        <v>Ne</v>
      </c>
      <c r="P234" s="410" t="str">
        <f>HLOOKUP(P$6,'10'!P$6:P$70,$Y234,FALSE)</f>
        <v>Ne</v>
      </c>
      <c r="Q234" s="410" t="str">
        <f>HLOOKUP(Q$6,'10'!Q$6:Q$70,$Y234,FALSE)</f>
        <v>Ne</v>
      </c>
      <c r="R234" s="410" t="str">
        <f>HLOOKUP(R$6,'10'!R$6:R$70,$Y234,FALSE)</f>
        <v>Ne</v>
      </c>
      <c r="S234" s="410" t="str">
        <f>HLOOKUP(S$6,'10'!S$6:S$70,$Y234,FALSE)</f>
        <v>Ne</v>
      </c>
      <c r="T234" s="410" t="str">
        <f>HLOOKUP(T$6,'10'!T$6:T$70,$Y234,FALSE)</f>
        <v>Ne</v>
      </c>
      <c r="U234" s="410" t="str">
        <f>HLOOKUP(U$6,'10'!U$6:U$70,$Y234,FALSE)</f>
        <v>Ne</v>
      </c>
      <c r="V234" s="410" t="str">
        <f>HLOOKUP(V$6,'10'!V$6:V$70,$Y234,FALSE)</f>
        <v>Ne</v>
      </c>
      <c r="W234" s="411" t="str">
        <f>HLOOKUP(W$6,'10'!W$6:W$70,$Y234,FALSE)</f>
        <v>Ne</v>
      </c>
      <c r="Y234" s="121">
        <v>65</v>
      </c>
    </row>
    <row r="235" spans="1:25" x14ac:dyDescent="0.3">
      <c r="A235" s="1" t="s">
        <v>932</v>
      </c>
      <c r="B235" s="449" t="s">
        <v>456</v>
      </c>
      <c r="C235" s="412">
        <f>SUM(D235:W235)</f>
        <v>0</v>
      </c>
      <c r="D235" s="439"/>
      <c r="E235" s="435"/>
      <c r="F235" s="435"/>
      <c r="G235" s="435"/>
      <c r="H235" s="435"/>
      <c r="I235" s="435"/>
      <c r="J235" s="435"/>
      <c r="K235" s="435"/>
      <c r="L235" s="435"/>
      <c r="M235" s="435"/>
      <c r="N235" s="435"/>
      <c r="O235" s="435"/>
      <c r="P235" s="435"/>
      <c r="Q235" s="435"/>
      <c r="R235" s="435"/>
      <c r="S235" s="435"/>
      <c r="T235" s="435"/>
      <c r="U235" s="435"/>
      <c r="V235" s="435"/>
      <c r="W235" s="436"/>
      <c r="Y235" s="121"/>
    </row>
    <row r="236" spans="1:25" x14ac:dyDescent="0.3">
      <c r="A236" s="1" t="s">
        <v>933</v>
      </c>
      <c r="B236" s="450" t="s">
        <v>241</v>
      </c>
      <c r="C236" s="451"/>
      <c r="D236" s="452"/>
      <c r="E236" s="453"/>
      <c r="F236" s="453"/>
      <c r="G236" s="453"/>
      <c r="H236" s="453"/>
      <c r="I236" s="453"/>
      <c r="J236" s="453"/>
      <c r="K236" s="453"/>
      <c r="L236" s="453"/>
      <c r="M236" s="453"/>
      <c r="N236" s="453"/>
      <c r="O236" s="453"/>
      <c r="P236" s="453"/>
      <c r="Q236" s="453"/>
      <c r="R236" s="453"/>
      <c r="S236" s="453"/>
      <c r="T236" s="453"/>
      <c r="U236" s="453"/>
      <c r="V236" s="453"/>
      <c r="W236" s="454"/>
      <c r="Y236" s="121"/>
    </row>
    <row r="237" spans="1:25" x14ac:dyDescent="0.3">
      <c r="A237" s="1" t="s">
        <v>934</v>
      </c>
      <c r="B237" s="455" t="s">
        <v>100</v>
      </c>
      <c r="C237" s="425"/>
      <c r="D237" s="456"/>
      <c r="E237" s="457"/>
      <c r="F237" s="457"/>
      <c r="G237" s="457"/>
      <c r="H237" s="457"/>
      <c r="I237" s="457"/>
      <c r="J237" s="457"/>
      <c r="K237" s="457"/>
      <c r="L237" s="457"/>
      <c r="M237" s="457"/>
      <c r="N237" s="457"/>
      <c r="O237" s="457"/>
      <c r="P237" s="457"/>
      <c r="Q237" s="457"/>
      <c r="R237" s="457"/>
      <c r="S237" s="457"/>
      <c r="T237" s="457"/>
      <c r="U237" s="457"/>
      <c r="V237" s="457"/>
      <c r="W237" s="458"/>
      <c r="Y237" s="121"/>
    </row>
    <row r="238" spans="1:25" x14ac:dyDescent="0.3">
      <c r="A238" s="1" t="s">
        <v>935</v>
      </c>
      <c r="B238" s="455" t="s">
        <v>101</v>
      </c>
      <c r="C238" s="425"/>
      <c r="D238" s="456"/>
      <c r="E238" s="457"/>
      <c r="F238" s="457"/>
      <c r="G238" s="457"/>
      <c r="H238" s="457"/>
      <c r="I238" s="457"/>
      <c r="J238" s="457"/>
      <c r="K238" s="457"/>
      <c r="L238" s="457"/>
      <c r="M238" s="457"/>
      <c r="N238" s="457"/>
      <c r="O238" s="457"/>
      <c r="P238" s="457"/>
      <c r="Q238" s="457"/>
      <c r="R238" s="457"/>
      <c r="S238" s="457"/>
      <c r="T238" s="457"/>
      <c r="U238" s="457"/>
      <c r="V238" s="457"/>
      <c r="W238" s="458"/>
      <c r="Y238" s="121"/>
    </row>
    <row r="239" spans="1:25" x14ac:dyDescent="0.3">
      <c r="A239" s="1" t="s">
        <v>936</v>
      </c>
      <c r="B239" s="455" t="s">
        <v>102</v>
      </c>
      <c r="C239" s="425"/>
      <c r="D239" s="456"/>
      <c r="E239" s="457"/>
      <c r="F239" s="457"/>
      <c r="G239" s="457"/>
      <c r="H239" s="457"/>
      <c r="I239" s="457"/>
      <c r="J239" s="457"/>
      <c r="K239" s="457"/>
      <c r="L239" s="457"/>
      <c r="M239" s="457"/>
      <c r="N239" s="457"/>
      <c r="O239" s="457"/>
      <c r="P239" s="457"/>
      <c r="Q239" s="457"/>
      <c r="R239" s="457"/>
      <c r="S239" s="457"/>
      <c r="T239" s="457"/>
      <c r="U239" s="457"/>
      <c r="V239" s="457"/>
      <c r="W239" s="458"/>
      <c r="Y239" s="121"/>
    </row>
    <row r="240" spans="1:25" x14ac:dyDescent="0.3">
      <c r="A240" s="1" t="s">
        <v>937</v>
      </c>
      <c r="B240" s="455" t="s">
        <v>103</v>
      </c>
      <c r="C240" s="425"/>
      <c r="D240" s="456"/>
      <c r="E240" s="457"/>
      <c r="F240" s="457"/>
      <c r="G240" s="457"/>
      <c r="H240" s="457"/>
      <c r="I240" s="457"/>
      <c r="J240" s="457"/>
      <c r="K240" s="457"/>
      <c r="L240" s="457"/>
      <c r="M240" s="457"/>
      <c r="N240" s="457"/>
      <c r="O240" s="457"/>
      <c r="P240" s="457"/>
      <c r="Q240" s="457"/>
      <c r="R240" s="457"/>
      <c r="S240" s="457"/>
      <c r="T240" s="457"/>
      <c r="U240" s="457"/>
      <c r="V240" s="457"/>
      <c r="W240" s="458"/>
      <c r="Y240" s="121"/>
    </row>
    <row r="241" spans="1:25" x14ac:dyDescent="0.3">
      <c r="A241" s="1" t="s">
        <v>938</v>
      </c>
      <c r="B241" s="455" t="s">
        <v>104</v>
      </c>
      <c r="C241" s="425"/>
      <c r="D241" s="456"/>
      <c r="E241" s="457"/>
      <c r="F241" s="457"/>
      <c r="G241" s="457"/>
      <c r="H241" s="457"/>
      <c r="I241" s="457"/>
      <c r="J241" s="457"/>
      <c r="K241" s="457"/>
      <c r="L241" s="457"/>
      <c r="M241" s="457"/>
      <c r="N241" s="457"/>
      <c r="O241" s="457"/>
      <c r="P241" s="457"/>
      <c r="Q241" s="457"/>
      <c r="R241" s="457"/>
      <c r="S241" s="457"/>
      <c r="T241" s="457"/>
      <c r="U241" s="457"/>
      <c r="V241" s="457"/>
      <c r="W241" s="458"/>
      <c r="Y241" s="121"/>
    </row>
    <row r="242" spans="1:25" x14ac:dyDescent="0.3">
      <c r="A242" s="1" t="s">
        <v>939</v>
      </c>
      <c r="B242" s="455" t="s">
        <v>105</v>
      </c>
      <c r="C242" s="425"/>
      <c r="D242" s="456"/>
      <c r="E242" s="457"/>
      <c r="F242" s="457"/>
      <c r="G242" s="457"/>
      <c r="H242" s="457"/>
      <c r="I242" s="457"/>
      <c r="J242" s="457"/>
      <c r="K242" s="457"/>
      <c r="L242" s="457"/>
      <c r="M242" s="457"/>
      <c r="N242" s="457"/>
      <c r="O242" s="457"/>
      <c r="P242" s="457"/>
      <c r="Q242" s="457"/>
      <c r="R242" s="457"/>
      <c r="S242" s="457"/>
      <c r="T242" s="457"/>
      <c r="U242" s="457"/>
      <c r="V242" s="457"/>
      <c r="W242" s="458"/>
      <c r="Y242" s="121"/>
    </row>
    <row r="243" spans="1:25" x14ac:dyDescent="0.3">
      <c r="A243" s="1" t="s">
        <v>940</v>
      </c>
      <c r="B243" s="459" t="s">
        <v>401</v>
      </c>
      <c r="C243" s="460"/>
      <c r="D243" s="456"/>
      <c r="E243" s="457"/>
      <c r="F243" s="457"/>
      <c r="G243" s="457"/>
      <c r="H243" s="457"/>
      <c r="I243" s="457"/>
      <c r="J243" s="457"/>
      <c r="K243" s="457"/>
      <c r="L243" s="457"/>
      <c r="M243" s="457"/>
      <c r="N243" s="457"/>
      <c r="O243" s="457"/>
      <c r="P243" s="457"/>
      <c r="Q243" s="457"/>
      <c r="R243" s="457"/>
      <c r="S243" s="457"/>
      <c r="T243" s="457"/>
      <c r="U243" s="457"/>
      <c r="V243" s="457"/>
      <c r="W243" s="458"/>
      <c r="Y243" s="121"/>
    </row>
    <row r="244" spans="1:25" x14ac:dyDescent="0.3">
      <c r="A244" s="1" t="s">
        <v>941</v>
      </c>
      <c r="B244" s="449" t="s">
        <v>402</v>
      </c>
      <c r="C244" s="461"/>
      <c r="D244" s="456"/>
      <c r="E244" s="457"/>
      <c r="F244" s="457"/>
      <c r="G244" s="457"/>
      <c r="H244" s="457"/>
      <c r="I244" s="457"/>
      <c r="J244" s="457"/>
      <c r="K244" s="457"/>
      <c r="L244" s="457"/>
      <c r="M244" s="457"/>
      <c r="N244" s="457"/>
      <c r="O244" s="457"/>
      <c r="P244" s="457"/>
      <c r="Q244" s="457"/>
      <c r="R244" s="457"/>
      <c r="S244" s="457"/>
      <c r="T244" s="457"/>
      <c r="U244" s="457"/>
      <c r="V244" s="457"/>
      <c r="W244" s="458"/>
      <c r="Y244" s="121"/>
    </row>
    <row r="245" spans="1:25" x14ac:dyDescent="0.3">
      <c r="A245" s="1" t="s">
        <v>942</v>
      </c>
      <c r="B245" s="450" t="s">
        <v>160</v>
      </c>
      <c r="C245" s="438">
        <f>SUM(C237:C242)</f>
        <v>0</v>
      </c>
      <c r="D245" s="456"/>
      <c r="E245" s="457"/>
      <c r="F245" s="457"/>
      <c r="G245" s="457"/>
      <c r="H245" s="457"/>
      <c r="I245" s="457"/>
      <c r="J245" s="457"/>
      <c r="K245" s="457"/>
      <c r="L245" s="457"/>
      <c r="M245" s="457"/>
      <c r="N245" s="457"/>
      <c r="O245" s="457"/>
      <c r="P245" s="457"/>
      <c r="Q245" s="457"/>
      <c r="R245" s="457"/>
      <c r="S245" s="457"/>
      <c r="T245" s="457"/>
      <c r="U245" s="457"/>
      <c r="V245" s="457"/>
      <c r="W245" s="458"/>
      <c r="Y245" s="121"/>
    </row>
    <row r="246" spans="1:25" x14ac:dyDescent="0.3">
      <c r="A246" s="1" t="s">
        <v>1105</v>
      </c>
      <c r="B246" s="216" t="s">
        <v>1104</v>
      </c>
      <c r="C246" s="201" t="str">
        <f>IF(C235=C245,"Gerai","Klaida")</f>
        <v>Gerai</v>
      </c>
      <c r="D246" s="462"/>
      <c r="E246" s="463"/>
      <c r="F246" s="463"/>
      <c r="G246" s="463"/>
      <c r="H246" s="463"/>
      <c r="I246" s="463"/>
      <c r="J246" s="463"/>
      <c r="K246" s="463"/>
      <c r="L246" s="463"/>
      <c r="M246" s="463"/>
      <c r="N246" s="463"/>
      <c r="O246" s="463"/>
      <c r="P246" s="463"/>
      <c r="Q246" s="463"/>
      <c r="R246" s="463"/>
      <c r="S246" s="463"/>
      <c r="T246" s="463"/>
      <c r="U246" s="463"/>
      <c r="V246" s="463"/>
      <c r="W246" s="464"/>
      <c r="Y246" s="121"/>
    </row>
    <row r="249" spans="1:25" x14ac:dyDescent="0.3">
      <c r="A249" s="1"/>
      <c r="B249" s="596" t="s">
        <v>1455</v>
      </c>
    </row>
    <row r="250" spans="1:25" ht="72" x14ac:dyDescent="0.3">
      <c r="A250" s="1">
        <v>1</v>
      </c>
      <c r="B250" s="335" t="s">
        <v>1471</v>
      </c>
    </row>
    <row r="251" spans="1:25" ht="57.6" x14ac:dyDescent="0.3">
      <c r="A251" s="1">
        <v>2</v>
      </c>
      <c r="B251" s="335" t="s">
        <v>1632</v>
      </c>
    </row>
    <row r="252" spans="1:25" ht="28.8" x14ac:dyDescent="0.3">
      <c r="A252" s="1">
        <v>3</v>
      </c>
      <c r="B252" s="335" t="s">
        <v>1457</v>
      </c>
    </row>
    <row r="253" spans="1:25" ht="28.8" x14ac:dyDescent="0.3">
      <c r="A253" s="1">
        <v>4</v>
      </c>
      <c r="B253" s="335" t="s">
        <v>1459</v>
      </c>
    </row>
    <row r="254" spans="1:25" ht="72" x14ac:dyDescent="0.3">
      <c r="A254" s="1">
        <v>5</v>
      </c>
      <c r="B254" s="335" t="s">
        <v>1456</v>
      </c>
    </row>
    <row r="255" spans="1:25" ht="57.6" x14ac:dyDescent="0.3">
      <c r="A255" s="1">
        <v>6</v>
      </c>
      <c r="B255" s="335" t="s">
        <v>1460</v>
      </c>
    </row>
    <row r="256" spans="1:25" ht="172.8" x14ac:dyDescent="0.3">
      <c r="A256" s="1">
        <v>7</v>
      </c>
      <c r="B256" s="335" t="s">
        <v>1472</v>
      </c>
    </row>
    <row r="257" spans="1:25" ht="144" x14ac:dyDescent="0.3">
      <c r="A257" s="1">
        <v>8</v>
      </c>
      <c r="B257" s="335" t="s">
        <v>1463</v>
      </c>
    </row>
    <row r="258" spans="1:25" ht="57.6" x14ac:dyDescent="0.3">
      <c r="A258" s="1">
        <v>9</v>
      </c>
      <c r="B258" s="335" t="s">
        <v>1466</v>
      </c>
    </row>
    <row r="259" spans="1:25" x14ac:dyDescent="0.3">
      <c r="A259" s="1">
        <v>10</v>
      </c>
      <c r="B259" s="596" t="s">
        <v>1464</v>
      </c>
    </row>
    <row r="260" spans="1:25" ht="28.8" x14ac:dyDescent="0.3">
      <c r="A260" s="1">
        <v>11</v>
      </c>
      <c r="B260" s="335" t="s">
        <v>1469</v>
      </c>
    </row>
    <row r="261" spans="1:25" ht="28.8" x14ac:dyDescent="0.3">
      <c r="A261" s="1">
        <v>12</v>
      </c>
      <c r="B261" s="335" t="s">
        <v>1465</v>
      </c>
    </row>
    <row r="262" spans="1:25" ht="28.8" x14ac:dyDescent="0.3">
      <c r="A262" s="1">
        <v>13</v>
      </c>
      <c r="B262" s="335" t="s">
        <v>1470</v>
      </c>
    </row>
    <row r="263" spans="1:25" ht="43.2" x14ac:dyDescent="0.3">
      <c r="A263" s="1">
        <v>14</v>
      </c>
      <c r="B263" s="335" t="s">
        <v>1467</v>
      </c>
    </row>
    <row r="264" spans="1:25" ht="28.8" x14ac:dyDescent="0.3">
      <c r="A264" s="1">
        <v>15</v>
      </c>
      <c r="B264" s="335" t="s">
        <v>1468</v>
      </c>
    </row>
    <row r="265" spans="1:25" x14ac:dyDescent="0.3">
      <c r="B265" s="15"/>
      <c r="C265" s="219"/>
      <c r="W265" s="13"/>
      <c r="X265" s="18"/>
      <c r="Y265" s="13"/>
    </row>
    <row r="266" spans="1:25" x14ac:dyDescent="0.3">
      <c r="B266" s="15"/>
      <c r="C266" s="219"/>
      <c r="W266" s="13"/>
      <c r="X266" s="18"/>
      <c r="Y266" s="13"/>
    </row>
    <row r="267" spans="1:25" x14ac:dyDescent="0.3">
      <c r="B267" s="15"/>
      <c r="C267" s="219"/>
      <c r="W267" s="13"/>
      <c r="X267" s="18"/>
      <c r="Y267" s="13"/>
    </row>
    <row r="268" spans="1:25" x14ac:dyDescent="0.3">
      <c r="B268" s="15"/>
      <c r="C268" s="219"/>
      <c r="W268" s="13"/>
      <c r="X268" s="18"/>
      <c r="Y268" s="13"/>
    </row>
  </sheetData>
  <sheetProtection algorithmName="SHA-512" hashValue="jh+VyBUeQcToErg+vigsgBFW6TBT3sg1qa8rMz+J7J9o7yRtQVKgfPRkLibMT3oGxx4Xq76QyNn+NSNbK4NyiQ==" saltValue="oelDVcNnbcgxguikVqhQsA==" spinCount="100000" sheet="1" objects="1" scenarios="1"/>
  <mergeCells count="1">
    <mergeCell ref="C26:C27"/>
  </mergeCells>
  <phoneticPr fontId="8" type="noConversion"/>
  <dataValidations xWindow="480" yWindow="490" count="6">
    <dataValidation type="whole" allowBlank="1" showInputMessage="1" showErrorMessage="1" prompt="Įveskite sveiką skaičių. Maksimali reikšmė - 50" sqref="D9:W9" xr:uid="{00000000-0002-0000-0B00-000000000000}">
      <formula1>0</formula1>
      <formula2>50</formula2>
    </dataValidation>
    <dataValidation type="decimal" allowBlank="1" showInputMessage="1" showErrorMessage="1" prompt="Maksimali reikšmė - 100" sqref="D25:W25" xr:uid="{00000000-0002-0000-0B00-000001000000}">
      <formula1>0</formula1>
      <formula2>100</formula2>
    </dataValidation>
    <dataValidation type="whole" allowBlank="1" showInputMessage="1" showErrorMessage="1" prompt="Maksimali reikšmė - 100 000" sqref="D59:W59 D75:W75 D91:W91 D107:W107 D123:W123 D139:W139 D155:W155 D171:W171 D187:W187 D203:W203 D219:W219 D235:W235" xr:uid="{00000000-0002-0000-0B00-000002000000}">
      <formula1>0</formula1>
      <formula2>100000</formula2>
    </dataValidation>
    <dataValidation type="whole" allowBlank="1" showInputMessage="1" showErrorMessage="1" prompt="Maksimali reikšmė - 50" sqref="D43:W43" xr:uid="{00000000-0002-0000-0B00-000003000000}">
      <formula1>0</formula1>
      <formula2>50</formula2>
    </dataValidation>
    <dataValidation type="whole" allowBlank="1" showInputMessage="1" showErrorMessage="1" prompt="Įveskite sveiką skaičių be tarpų" sqref="C205:C212 Y237:Y244 C237:C244 Y11:Y18 C11:C18 Y173:Y180 C173:C180 Y189:Y196 Y205:Y212 Y157:Y164 C157:C164 Y141:Y148 C141:C148 Y125:Y132 C125:C132 Y109:Y116 C109:C116 Y77:Y84 C77:C84 Y93:Y100 C93:C100 Y61:Y68 C61:C68 Y45:Y52 C45:C52 Y35:Y36 C35:C36 Y221:Y228 C221:C228 C189:C196" xr:uid="{00000000-0002-0000-0B00-000004000000}">
      <formula1>0</formula1>
      <formula2>100000</formula2>
    </dataValidation>
    <dataValidation type="decimal" allowBlank="1" showInputMessage="1" showErrorMessage="1" prompt="Įveskite skaičių be tarpų. Maksimali reikšmė - 1000" sqref="Y29:Y34 C29:C30 C32:C34" xr:uid="{00000000-0002-0000-0B00-000005000000}">
      <formula1>0</formula1>
      <formula2>1000</formula2>
    </dataValidation>
  </dataValidations>
  <pageMargins left="0.70866141732283472" right="0.70866141732283472" top="0.74803149606299213" bottom="0.74803149606299213" header="0.31496062992125984" footer="0.31496062992125984"/>
  <pageSetup paperSize="9" scale="71" fitToHeight="0" orientation="landscape" horizontalDpi="4294967293" verticalDpi="0" r:id="rId1"/>
  <rowBreaks count="7" manualBreakCount="7">
    <brk id="39" max="22" man="1"/>
    <brk id="71" max="22" man="1"/>
    <brk id="103" max="22" man="1"/>
    <brk id="135" max="22" man="1"/>
    <brk id="167" max="22" man="1"/>
    <brk id="199" max="22" man="1"/>
    <brk id="231" max="22" man="1"/>
  </rowBreaks>
  <colBreaks count="1" manualBreakCount="1">
    <brk id="11" max="245" man="1"/>
  </colBreaks>
  <extLst>
    <ext xmlns:x14="http://schemas.microsoft.com/office/spreadsheetml/2009/9/main" uri="{CCE6A557-97BC-4b89-ADB6-D9C93CAAB3DF}">
      <x14:dataValidations xmlns:xm="http://schemas.microsoft.com/office/excel/2006/main" xWindow="480" yWindow="490" count="1">
        <x14:dataValidation type="list" allowBlank="1" showInputMessage="1" showErrorMessage="1" xr:uid="{00000000-0002-0000-0B00-000006000000}">
          <x14:formula1>
            <xm:f>Sąrašai!$A$23:$A$24</xm:f>
          </x14:formula1>
          <xm:sqref>D26:W27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121"/>
  <sheetViews>
    <sheetView topLeftCell="A38" zoomScaleNormal="100" workbookViewId="0">
      <selection activeCell="E7" sqref="E7"/>
    </sheetView>
  </sheetViews>
  <sheetFormatPr defaultColWidth="9.109375" defaultRowHeight="14.4" x14ac:dyDescent="0.3"/>
  <cols>
    <col min="1" max="1" width="8.6640625" style="114" customWidth="1"/>
    <col min="2" max="2" width="12.6640625" style="114" customWidth="1"/>
    <col min="3" max="3" width="68.6640625" style="114" customWidth="1"/>
    <col min="4" max="4" width="12.6640625" style="114" customWidth="1"/>
    <col min="5" max="5" width="50.6640625" style="383" customWidth="1"/>
    <col min="6" max="6" width="20.6640625" style="114" customWidth="1"/>
    <col min="7" max="8" width="12.6640625" style="114" customWidth="1"/>
    <col min="9" max="9" width="50.6640625" style="114" customWidth="1"/>
    <col min="10" max="10" width="12.6640625" style="114" customWidth="1"/>
    <col min="11" max="11" width="50.6640625" style="114" customWidth="1"/>
    <col min="12" max="12" width="12.6640625" style="114" customWidth="1"/>
    <col min="13" max="13" width="50.6640625" style="114" customWidth="1"/>
    <col min="14" max="16384" width="9.109375" style="114"/>
  </cols>
  <sheetData>
    <row r="1" spans="1:13" s="113" customFormat="1" ht="18" x14ac:dyDescent="0.3">
      <c r="A1" s="116" t="s">
        <v>208</v>
      </c>
      <c r="B1" s="116" t="s">
        <v>672</v>
      </c>
      <c r="C1" s="116"/>
      <c r="D1" s="116"/>
      <c r="E1" s="122"/>
      <c r="F1" s="116"/>
      <c r="G1" s="116"/>
      <c r="H1" s="116"/>
      <c r="I1" s="116"/>
      <c r="J1" s="116"/>
      <c r="K1" s="116"/>
      <c r="L1" s="116"/>
      <c r="M1" s="116"/>
    </row>
    <row r="2" spans="1:13" x14ac:dyDescent="0.3">
      <c r="A2" s="2"/>
      <c r="B2" s="2"/>
      <c r="C2" s="2"/>
      <c r="D2" s="2"/>
      <c r="E2" s="391"/>
      <c r="F2" s="2"/>
      <c r="G2" s="2"/>
      <c r="H2" s="2"/>
      <c r="I2" s="2"/>
      <c r="J2" s="2"/>
      <c r="K2" s="2"/>
      <c r="L2" s="2"/>
      <c r="M2" s="2"/>
    </row>
    <row r="3" spans="1:13" s="13" customFormat="1" x14ac:dyDescent="0.3">
      <c r="A3" s="1"/>
      <c r="B3" s="140" t="s">
        <v>1272</v>
      </c>
      <c r="C3" s="205" t="str">
        <f>'1'!C8</f>
        <v>TRAK</v>
      </c>
      <c r="D3" s="1"/>
      <c r="E3" s="41"/>
      <c r="F3" s="1"/>
      <c r="G3" s="1"/>
    </row>
    <row r="4" spans="1:13" s="1" customFormat="1" ht="15" thickBot="1" x14ac:dyDescent="0.35">
      <c r="E4" s="41"/>
    </row>
    <row r="5" spans="1:13" x14ac:dyDescent="0.3">
      <c r="A5" s="2"/>
      <c r="B5" s="396">
        <v>1</v>
      </c>
      <c r="C5" s="397">
        <v>2</v>
      </c>
      <c r="D5" s="397">
        <v>3</v>
      </c>
      <c r="E5" s="698">
        <v>4</v>
      </c>
      <c r="F5" s="392">
        <v>5</v>
      </c>
      <c r="G5" s="334">
        <v>6</v>
      </c>
    </row>
    <row r="6" spans="1:13" ht="43.2" x14ac:dyDescent="0.3">
      <c r="A6" s="2"/>
      <c r="B6" s="699" t="s">
        <v>54</v>
      </c>
      <c r="C6" s="117" t="s">
        <v>53</v>
      </c>
      <c r="D6" s="697" t="s">
        <v>456</v>
      </c>
      <c r="E6" s="700" t="s">
        <v>1365</v>
      </c>
      <c r="F6" s="392" t="s">
        <v>1104</v>
      </c>
      <c r="G6" s="334" t="s">
        <v>1450</v>
      </c>
    </row>
    <row r="7" spans="1:13" ht="28.8" x14ac:dyDescent="0.3">
      <c r="A7" s="2" t="s">
        <v>615</v>
      </c>
      <c r="B7" s="398" t="s">
        <v>139</v>
      </c>
      <c r="C7" s="186" t="str">
        <f>'6'!C8</f>
        <v>Žemės ūkio sektoriaus skaitmeninimas. Ūkių, pagal BŽŪP gaunančių paramą skaitmeninėms ūkininkavimo technologijoms plėtoti, skaičius</v>
      </c>
      <c r="D7" s="384"/>
      <c r="E7" s="399"/>
      <c r="F7" s="393"/>
      <c r="G7" s="388"/>
    </row>
    <row r="8" spans="1:13" x14ac:dyDescent="0.3">
      <c r="A8" s="2" t="s">
        <v>616</v>
      </c>
      <c r="B8" s="701" t="s">
        <v>0</v>
      </c>
      <c r="C8" s="385" t="str">
        <f>VLOOKUP(B8,'7'!$B$7:$C$26,2,FALSE)</f>
        <v>Kraštovaizdžio išsaugojimas ir pritaikymas poilsiui, sveikatinimui, turzmui</v>
      </c>
      <c r="D8" s="385">
        <f>HLOOKUP(B8,'11'!$D$6:$W$75,4,FALSE)</f>
        <v>0</v>
      </c>
      <c r="E8" s="702"/>
      <c r="F8" s="394" t="str">
        <f>IF(AND(D8&gt;0,ISBLANK(E8)),"Trūksta pagrindimo","Gerai")</f>
        <v>Gerai</v>
      </c>
      <c r="G8" s="389">
        <f>LEN(E8)</f>
        <v>0</v>
      </c>
    </row>
    <row r="9" spans="1:13" x14ac:dyDescent="0.3">
      <c r="A9" s="2" t="s">
        <v>617</v>
      </c>
      <c r="B9" s="701" t="s">
        <v>1</v>
      </c>
      <c r="C9" s="385" t="str">
        <f>VLOOKUP(B9,'7'!$B$7:$C$26,2,FALSE)</f>
        <v>Tvarios aplinkos kūrimas, aplinkosauginio sąmoningumo didinimas</v>
      </c>
      <c r="D9" s="385">
        <f>HLOOKUP(B9,'11'!$D$6:$W$75,4,FALSE)</f>
        <v>0</v>
      </c>
      <c r="E9" s="702"/>
      <c r="F9" s="394" t="str">
        <f t="shared" ref="F9:F27" si="0">IF(AND(D9&gt;0,ISBLANK(E9)),"Trūksta pagrindimo","Gerai")</f>
        <v>Gerai</v>
      </c>
      <c r="G9" s="389">
        <f t="shared" ref="G9:G72" si="1">LEN(E9)</f>
        <v>0</v>
      </c>
    </row>
    <row r="10" spans="1:13" ht="28.8" x14ac:dyDescent="0.3">
      <c r="A10" s="2" t="s">
        <v>618</v>
      </c>
      <c r="B10" s="701" t="s">
        <v>2</v>
      </c>
      <c r="C10" s="385" t="str">
        <f>VLOOKUP(B10,'7'!$B$7:$C$26,2,FALSE)</f>
        <v>Jaunimo ir su jaunimu dirbančių organizacijų stiprinimas, jaunimo užimtumo įvairinimas</v>
      </c>
      <c r="D10" s="385">
        <f>HLOOKUP(B10,'11'!$D$6:$W$75,4,FALSE)</f>
        <v>0</v>
      </c>
      <c r="E10" s="702"/>
      <c r="F10" s="394" t="str">
        <f t="shared" si="0"/>
        <v>Gerai</v>
      </c>
      <c r="G10" s="389">
        <f t="shared" si="1"/>
        <v>0</v>
      </c>
    </row>
    <row r="11" spans="1:13" x14ac:dyDescent="0.3">
      <c r="A11" s="2" t="s">
        <v>619</v>
      </c>
      <c r="B11" s="701" t="s">
        <v>3</v>
      </c>
      <c r="C11" s="385" t="str">
        <f>VLOOKUP(B11,'7'!$B$7:$C$26,2,FALSE)</f>
        <v>Potencialių pareiškėjų ir projektų vykdytojų mokymai</v>
      </c>
      <c r="D11" s="385">
        <f>HLOOKUP(B11,'11'!$D$6:$W$75,4,FALSE)</f>
        <v>0</v>
      </c>
      <c r="E11" s="702"/>
      <c r="F11" s="394" t="str">
        <f t="shared" si="0"/>
        <v>Gerai</v>
      </c>
      <c r="G11" s="389">
        <f t="shared" si="1"/>
        <v>0</v>
      </c>
    </row>
    <row r="12" spans="1:13" ht="43.2" x14ac:dyDescent="0.3">
      <c r="A12" s="2" t="s">
        <v>620</v>
      </c>
      <c r="B12" s="701" t="s">
        <v>4</v>
      </c>
      <c r="C12" s="385" t="str">
        <f>VLOOKUP(B12,'7'!$B$7:$C$26,2,FALSE)</f>
        <v>Skaitmeninių, informacinių, komunikacinių technologijų taikymas versle</v>
      </c>
      <c r="D12" s="385">
        <f>HLOOKUP(B12,'11'!$D$6:$W$75,4,FALSE)</f>
        <v>2</v>
      </c>
      <c r="E12" s="702" t="s">
        <v>1910</v>
      </c>
      <c r="F12" s="394" t="str">
        <f t="shared" si="0"/>
        <v>Gerai</v>
      </c>
      <c r="G12" s="389">
        <f t="shared" si="1"/>
        <v>134</v>
      </c>
    </row>
    <row r="13" spans="1:13" x14ac:dyDescent="0.3">
      <c r="A13" s="2" t="s">
        <v>621</v>
      </c>
      <c r="B13" s="701" t="s">
        <v>5</v>
      </c>
      <c r="C13" s="385" t="str">
        <f>VLOOKUP(B13,'7'!$B$7:$C$26,2,FALSE)</f>
        <v>Vietos produktų /paslaugų kūrimas ir (ar) populiarinimas taikant inovacijas</v>
      </c>
      <c r="D13" s="385">
        <f>HLOOKUP(B13,'11'!$D$6:$W$75,4,FALSE)</f>
        <v>0</v>
      </c>
      <c r="E13" s="702"/>
      <c r="F13" s="394" t="str">
        <f t="shared" si="0"/>
        <v>Gerai</v>
      </c>
      <c r="G13" s="389">
        <f t="shared" si="1"/>
        <v>0</v>
      </c>
    </row>
    <row r="14" spans="1:13" x14ac:dyDescent="0.3">
      <c r="A14" s="2" t="s">
        <v>622</v>
      </c>
      <c r="B14" s="701" t="s">
        <v>6</v>
      </c>
      <c r="C14" s="385" t="str">
        <f>VLOOKUP(B14,'7'!$B$7:$C$26,2,FALSE)</f>
        <v>Paslaugų įvairinimas/kūrimas, stiprinant materialinę bazę ir (ar) kompetencijas</v>
      </c>
      <c r="D14" s="385">
        <f>HLOOKUP(B14,'11'!$D$6:$W$75,4,FALSE)</f>
        <v>0</v>
      </c>
      <c r="E14" s="702"/>
      <c r="F14" s="394" t="str">
        <f t="shared" si="0"/>
        <v>Gerai</v>
      </c>
      <c r="G14" s="389">
        <f t="shared" si="1"/>
        <v>0</v>
      </c>
    </row>
    <row r="15" spans="1:13" ht="28.8" x14ac:dyDescent="0.3">
      <c r="A15" s="2" t="s">
        <v>623</v>
      </c>
      <c r="B15" s="701" t="s">
        <v>7</v>
      </c>
      <c r="C15" s="385" t="str">
        <f>VLOOKUP(B15,'7'!$B$7:$C$26,2,FALSE)</f>
        <v xml:space="preserve">Vietos gyventojų socialinio aktyvumo bei verslumo skatinimas įtraukiant pažeidžiamas grupes </v>
      </c>
      <c r="D15" s="385">
        <f>HLOOKUP(B15,'11'!$D$6:$W$75,4,FALSE)</f>
        <v>0</v>
      </c>
      <c r="E15" s="702"/>
      <c r="F15" s="394" t="str">
        <f t="shared" si="0"/>
        <v>Gerai</v>
      </c>
      <c r="G15" s="389">
        <f t="shared" si="1"/>
        <v>0</v>
      </c>
    </row>
    <row r="16" spans="1:13" x14ac:dyDescent="0.3">
      <c r="A16" s="2" t="s">
        <v>624</v>
      </c>
      <c r="B16" s="701" t="s">
        <v>8</v>
      </c>
      <c r="C16" s="385" t="str">
        <f>VLOOKUP(B16,'7'!$B$7:$C$26,2,FALSE)</f>
        <v>Bendruomeninio verslo kūrimas skatinant savanorystę</v>
      </c>
      <c r="D16" s="385">
        <f>HLOOKUP(B16,'11'!$D$6:$W$75,4,FALSE)</f>
        <v>0</v>
      </c>
      <c r="E16" s="702"/>
      <c r="F16" s="394" t="str">
        <f t="shared" si="0"/>
        <v>Gerai</v>
      </c>
      <c r="G16" s="389">
        <f t="shared" si="1"/>
        <v>0</v>
      </c>
    </row>
    <row r="17" spans="1:7" x14ac:dyDescent="0.3">
      <c r="A17" s="2" t="s">
        <v>625</v>
      </c>
      <c r="B17" s="701" t="s">
        <v>9</v>
      </c>
      <c r="C17" s="385" t="str">
        <f>VLOOKUP(B17,'7'!$B$7:$C$26,2,FALSE)</f>
        <v>Tarptautinis, teritorinis bendradarbiavimas</v>
      </c>
      <c r="D17" s="385">
        <f>HLOOKUP(B17,'11'!$D$6:$W$75,4,FALSE)</f>
        <v>0</v>
      </c>
      <c r="E17" s="702"/>
      <c r="F17" s="394" t="str">
        <f t="shared" si="0"/>
        <v>Gerai</v>
      </c>
      <c r="G17" s="389">
        <f t="shared" si="1"/>
        <v>0</v>
      </c>
    </row>
    <row r="18" spans="1:7" x14ac:dyDescent="0.3">
      <c r="A18" s="2" t="s">
        <v>626</v>
      </c>
      <c r="B18" s="701" t="s">
        <v>43</v>
      </c>
      <c r="C18" s="385">
        <f>VLOOKUP(B18,'7'!$B$7:$C$26,2,FALSE)</f>
        <v>0</v>
      </c>
      <c r="D18" s="385">
        <f>HLOOKUP(B18,'11'!$D$6:$W$75,4,FALSE)</f>
        <v>0</v>
      </c>
      <c r="E18" s="702"/>
      <c r="F18" s="394" t="str">
        <f t="shared" si="0"/>
        <v>Gerai</v>
      </c>
      <c r="G18" s="389">
        <f t="shared" si="1"/>
        <v>0</v>
      </c>
    </row>
    <row r="19" spans="1:7" x14ac:dyDescent="0.3">
      <c r="A19" s="2" t="s">
        <v>627</v>
      </c>
      <c r="B19" s="701" t="s">
        <v>44</v>
      </c>
      <c r="C19" s="385">
        <f>VLOOKUP(B19,'7'!$B$7:$C$26,2,FALSE)</f>
        <v>0</v>
      </c>
      <c r="D19" s="385">
        <f>HLOOKUP(B19,'11'!$D$6:$W$75,4,FALSE)</f>
        <v>0</v>
      </c>
      <c r="E19" s="702"/>
      <c r="F19" s="394" t="str">
        <f t="shared" si="0"/>
        <v>Gerai</v>
      </c>
      <c r="G19" s="389">
        <f t="shared" si="1"/>
        <v>0</v>
      </c>
    </row>
    <row r="20" spans="1:7" x14ac:dyDescent="0.3">
      <c r="A20" s="2" t="s">
        <v>628</v>
      </c>
      <c r="B20" s="701" t="s">
        <v>45</v>
      </c>
      <c r="C20" s="385">
        <f>VLOOKUP(B20,'7'!$B$7:$C$26,2,FALSE)</f>
        <v>0</v>
      </c>
      <c r="D20" s="385">
        <f>HLOOKUP(B20,'11'!$D$6:$W$75,4,FALSE)</f>
        <v>0</v>
      </c>
      <c r="E20" s="702"/>
      <c r="F20" s="394" t="str">
        <f t="shared" si="0"/>
        <v>Gerai</v>
      </c>
      <c r="G20" s="389">
        <f t="shared" si="1"/>
        <v>0</v>
      </c>
    </row>
    <row r="21" spans="1:7" x14ac:dyDescent="0.3">
      <c r="A21" s="2" t="s">
        <v>629</v>
      </c>
      <c r="B21" s="701" t="s">
        <v>46</v>
      </c>
      <c r="C21" s="385">
        <f>VLOOKUP(B21,'7'!$B$7:$C$26,2,FALSE)</f>
        <v>0</v>
      </c>
      <c r="D21" s="385">
        <f>HLOOKUP(B21,'11'!$D$6:$W$75,4,FALSE)</f>
        <v>0</v>
      </c>
      <c r="E21" s="702"/>
      <c r="F21" s="394" t="str">
        <f t="shared" si="0"/>
        <v>Gerai</v>
      </c>
      <c r="G21" s="389">
        <f t="shared" si="1"/>
        <v>0</v>
      </c>
    </row>
    <row r="22" spans="1:7" x14ac:dyDescent="0.3">
      <c r="A22" s="2" t="s">
        <v>630</v>
      </c>
      <c r="B22" s="701" t="s">
        <v>47</v>
      </c>
      <c r="C22" s="385">
        <f>VLOOKUP(B22,'7'!$B$7:$C$26,2,FALSE)</f>
        <v>0</v>
      </c>
      <c r="D22" s="385">
        <f>HLOOKUP(B22,'11'!$D$6:$W$75,4,FALSE)</f>
        <v>0</v>
      </c>
      <c r="E22" s="702"/>
      <c r="F22" s="394" t="str">
        <f t="shared" si="0"/>
        <v>Gerai</v>
      </c>
      <c r="G22" s="389">
        <f t="shared" si="1"/>
        <v>0</v>
      </c>
    </row>
    <row r="23" spans="1:7" x14ac:dyDescent="0.3">
      <c r="A23" s="2" t="s">
        <v>631</v>
      </c>
      <c r="B23" s="701" t="s">
        <v>48</v>
      </c>
      <c r="C23" s="385">
        <f>VLOOKUP(B23,'7'!$B$7:$C$26,2,FALSE)</f>
        <v>0</v>
      </c>
      <c r="D23" s="385">
        <f>HLOOKUP(B23,'11'!$D$6:$W$75,4,FALSE)</f>
        <v>0</v>
      </c>
      <c r="E23" s="702"/>
      <c r="F23" s="394" t="str">
        <f t="shared" si="0"/>
        <v>Gerai</v>
      </c>
      <c r="G23" s="389">
        <f t="shared" si="1"/>
        <v>0</v>
      </c>
    </row>
    <row r="24" spans="1:7" x14ac:dyDescent="0.3">
      <c r="A24" s="2" t="s">
        <v>632</v>
      </c>
      <c r="B24" s="701" t="s">
        <v>49</v>
      </c>
      <c r="C24" s="385">
        <f>VLOOKUP(B24,'7'!$B$7:$C$26,2,FALSE)</f>
        <v>0</v>
      </c>
      <c r="D24" s="385">
        <f>HLOOKUP(B24,'11'!$D$6:$W$75,4,FALSE)</f>
        <v>0</v>
      </c>
      <c r="E24" s="702"/>
      <c r="F24" s="394" t="str">
        <f t="shared" si="0"/>
        <v>Gerai</v>
      </c>
      <c r="G24" s="389">
        <f t="shared" si="1"/>
        <v>0</v>
      </c>
    </row>
    <row r="25" spans="1:7" x14ac:dyDescent="0.3">
      <c r="A25" s="2" t="s">
        <v>633</v>
      </c>
      <c r="B25" s="701" t="s">
        <v>50</v>
      </c>
      <c r="C25" s="385">
        <f>VLOOKUP(B25,'7'!$B$7:$C$26,2,FALSE)</f>
        <v>0</v>
      </c>
      <c r="D25" s="385">
        <f>HLOOKUP(B25,'11'!$D$6:$W$75,4,FALSE)</f>
        <v>0</v>
      </c>
      <c r="E25" s="702"/>
      <c r="F25" s="394" t="str">
        <f t="shared" si="0"/>
        <v>Gerai</v>
      </c>
      <c r="G25" s="389">
        <f t="shared" si="1"/>
        <v>0</v>
      </c>
    </row>
    <row r="26" spans="1:7" x14ac:dyDescent="0.3">
      <c r="A26" s="2" t="s">
        <v>634</v>
      </c>
      <c r="B26" s="701" t="s">
        <v>51</v>
      </c>
      <c r="C26" s="385">
        <f>VLOOKUP(B26,'7'!$B$7:$C$26,2,FALSE)</f>
        <v>0</v>
      </c>
      <c r="D26" s="385">
        <f>HLOOKUP(B26,'11'!$D$6:$W$75,4,FALSE)</f>
        <v>0</v>
      </c>
      <c r="E26" s="702"/>
      <c r="F26" s="394" t="str">
        <f t="shared" si="0"/>
        <v>Gerai</v>
      </c>
      <c r="G26" s="389">
        <f t="shared" si="1"/>
        <v>0</v>
      </c>
    </row>
    <row r="27" spans="1:7" x14ac:dyDescent="0.3">
      <c r="A27" s="2" t="s">
        <v>1363</v>
      </c>
      <c r="B27" s="701" t="s">
        <v>52</v>
      </c>
      <c r="C27" s="385">
        <f>VLOOKUP(B27,'7'!$B$7:$C$26,2,FALSE)</f>
        <v>0</v>
      </c>
      <c r="D27" s="385">
        <f>HLOOKUP(B27,'11'!$D$6:$W$75,4,FALSE)</f>
        <v>0</v>
      </c>
      <c r="E27" s="702"/>
      <c r="F27" s="394" t="str">
        <f t="shared" si="0"/>
        <v>Gerai</v>
      </c>
      <c r="G27" s="389">
        <f t="shared" si="1"/>
        <v>0</v>
      </c>
    </row>
    <row r="28" spans="1:7" ht="28.8" x14ac:dyDescent="0.3">
      <c r="A28" s="2" t="s">
        <v>1364</v>
      </c>
      <c r="B28" s="398" t="s">
        <v>140</v>
      </c>
      <c r="C28" s="186" t="str">
        <f>'6'!C9</f>
        <v>Ekonomikos augimas ir darbo vietų kūrimas kaimo vietovėse. BŽŪP projektais remiamas naujų darbo vietų kūrimas</v>
      </c>
      <c r="D28" s="384"/>
      <c r="E28" s="399"/>
      <c r="F28" s="393"/>
      <c r="G28" s="388"/>
    </row>
    <row r="29" spans="1:7" x14ac:dyDescent="0.3">
      <c r="A29" s="2" t="s">
        <v>1366</v>
      </c>
      <c r="B29" s="701" t="s">
        <v>0</v>
      </c>
      <c r="C29" s="385" t="str">
        <f>VLOOKUP(B29,'7'!$B$7:$C$26,2,FALSE)</f>
        <v>Kraštovaizdžio išsaugojimas ir pritaikymas poilsiui, sveikatinimui, turzmui</v>
      </c>
      <c r="D29" s="385">
        <f>HLOOKUP(B29,'11'!$D$6:$W$75,20,FALSE)</f>
        <v>0</v>
      </c>
      <c r="E29" s="702"/>
      <c r="F29" s="394" t="str">
        <f>IF(AND(D29&gt;0,ISBLANK(E29)),"Trūksta pagrindimo","Gerai")</f>
        <v>Gerai</v>
      </c>
      <c r="G29" s="389">
        <f t="shared" si="1"/>
        <v>0</v>
      </c>
    </row>
    <row r="30" spans="1:7" x14ac:dyDescent="0.3">
      <c r="A30" s="2" t="s">
        <v>1367</v>
      </c>
      <c r="B30" s="701" t="s">
        <v>1</v>
      </c>
      <c r="C30" s="385" t="str">
        <f>VLOOKUP(B30,'7'!$B$7:$C$26,2,FALSE)</f>
        <v>Tvarios aplinkos kūrimas, aplinkosauginio sąmoningumo didinimas</v>
      </c>
      <c r="D30" s="385">
        <f>HLOOKUP(B30,'11'!$D$6:$W$75,20,FALSE)</f>
        <v>0</v>
      </c>
      <c r="E30" s="702"/>
      <c r="F30" s="394" t="str">
        <f t="shared" ref="F30:F48" si="2">IF(AND(D30&gt;0,ISBLANK(E30)),"Trūksta pagrindimo","Gerai")</f>
        <v>Gerai</v>
      </c>
      <c r="G30" s="389">
        <f t="shared" si="1"/>
        <v>0</v>
      </c>
    </row>
    <row r="31" spans="1:7" ht="28.8" x14ac:dyDescent="0.3">
      <c r="A31" s="2" t="s">
        <v>1368</v>
      </c>
      <c r="B31" s="701" t="s">
        <v>2</v>
      </c>
      <c r="C31" s="385" t="str">
        <f>VLOOKUP(B31,'7'!$B$7:$C$26,2,FALSE)</f>
        <v>Jaunimo ir su jaunimu dirbančių organizacijų stiprinimas, jaunimo užimtumo įvairinimas</v>
      </c>
      <c r="D31" s="385">
        <f>HLOOKUP(B31,'11'!$D$6:$W$75,20,FALSE)</f>
        <v>0</v>
      </c>
      <c r="E31" s="702"/>
      <c r="F31" s="394" t="str">
        <f t="shared" si="2"/>
        <v>Gerai</v>
      </c>
      <c r="G31" s="389">
        <f t="shared" si="1"/>
        <v>0</v>
      </c>
    </row>
    <row r="32" spans="1:7" x14ac:dyDescent="0.3">
      <c r="A32" s="2" t="s">
        <v>1369</v>
      </c>
      <c r="B32" s="701" t="s">
        <v>3</v>
      </c>
      <c r="C32" s="385" t="str">
        <f>VLOOKUP(B32,'7'!$B$7:$C$26,2,FALSE)</f>
        <v>Potencialių pareiškėjų ir projektų vykdytojų mokymai</v>
      </c>
      <c r="D32" s="385">
        <f>HLOOKUP(B32,'11'!$D$6:$W$75,20,FALSE)</f>
        <v>0</v>
      </c>
      <c r="E32" s="702"/>
      <c r="F32" s="394" t="str">
        <f t="shared" si="2"/>
        <v>Gerai</v>
      </c>
      <c r="G32" s="389">
        <f t="shared" si="1"/>
        <v>0</v>
      </c>
    </row>
    <row r="33" spans="1:7" x14ac:dyDescent="0.3">
      <c r="A33" s="2" t="s">
        <v>1370</v>
      </c>
      <c r="B33" s="701" t="s">
        <v>4</v>
      </c>
      <c r="C33" s="385" t="str">
        <f>VLOOKUP(B33,'7'!$B$7:$C$26,2,FALSE)</f>
        <v>Skaitmeninių, informacinių, komunikacinių technologijų taikymas versle</v>
      </c>
      <c r="D33" s="385">
        <f>HLOOKUP(B33,'11'!$D$6:$W$75,20,FALSE)</f>
        <v>2</v>
      </c>
      <c r="E33" s="702" t="s">
        <v>1894</v>
      </c>
      <c r="F33" s="394" t="str">
        <f t="shared" si="2"/>
        <v>Gerai</v>
      </c>
      <c r="G33" s="389">
        <f t="shared" si="1"/>
        <v>47</v>
      </c>
    </row>
    <row r="34" spans="1:7" ht="28.8" x14ac:dyDescent="0.3">
      <c r="A34" s="2" t="s">
        <v>1371</v>
      </c>
      <c r="B34" s="701" t="s">
        <v>5</v>
      </c>
      <c r="C34" s="385" t="str">
        <f>VLOOKUP(B34,'7'!$B$7:$C$26,2,FALSE)</f>
        <v>Vietos produktų /paslaugų kūrimas ir (ar) populiarinimas taikant inovacijas</v>
      </c>
      <c r="D34" s="385">
        <f>HLOOKUP(B34,'11'!$D$6:$W$75,20,FALSE)</f>
        <v>1</v>
      </c>
      <c r="E34" s="702" t="s">
        <v>1895</v>
      </c>
      <c r="F34" s="394" t="str">
        <f t="shared" si="2"/>
        <v>Gerai</v>
      </c>
      <c r="G34" s="389">
        <f t="shared" si="1"/>
        <v>69</v>
      </c>
    </row>
    <row r="35" spans="1:7" x14ac:dyDescent="0.3">
      <c r="A35" s="2" t="s">
        <v>1372</v>
      </c>
      <c r="B35" s="701" t="s">
        <v>6</v>
      </c>
      <c r="C35" s="385" t="str">
        <f>VLOOKUP(B35,'7'!$B$7:$C$26,2,FALSE)</f>
        <v>Paslaugų įvairinimas/kūrimas, stiprinant materialinę bazę ir (ar) kompetencijas</v>
      </c>
      <c r="D35" s="385">
        <f>HLOOKUP(B35,'11'!$D$6:$W$75,20,FALSE)</f>
        <v>4</v>
      </c>
      <c r="E35" s="702" t="s">
        <v>1896</v>
      </c>
      <c r="F35" s="394" t="str">
        <f t="shared" si="2"/>
        <v>Gerai</v>
      </c>
      <c r="G35" s="389">
        <f t="shared" si="1"/>
        <v>53</v>
      </c>
    </row>
    <row r="36" spans="1:7" ht="28.8" x14ac:dyDescent="0.3">
      <c r="A36" s="2" t="s">
        <v>1373</v>
      </c>
      <c r="B36" s="701" t="s">
        <v>7</v>
      </c>
      <c r="C36" s="385" t="str">
        <f>VLOOKUP(B36,'7'!$B$7:$C$26,2,FALSE)</f>
        <v xml:space="preserve">Vietos gyventojų socialinio aktyvumo bei verslumo skatinimas įtraukiant pažeidžiamas grupes </v>
      </c>
      <c r="D36" s="385">
        <f>HLOOKUP(B36,'11'!$D$6:$W$75,20,FALSE)</f>
        <v>2</v>
      </c>
      <c r="E36" s="702" t="s">
        <v>1897</v>
      </c>
      <c r="F36" s="394" t="str">
        <f t="shared" si="2"/>
        <v>Gerai</v>
      </c>
      <c r="G36" s="389">
        <f t="shared" si="1"/>
        <v>106</v>
      </c>
    </row>
    <row r="37" spans="1:7" ht="28.8" x14ac:dyDescent="0.3">
      <c r="A37" s="2" t="s">
        <v>1374</v>
      </c>
      <c r="B37" s="701" t="s">
        <v>8</v>
      </c>
      <c r="C37" s="385" t="str">
        <f>VLOOKUP(B37,'7'!$B$7:$C$26,2,FALSE)</f>
        <v>Bendruomeninio verslo kūrimas skatinant savanorystę</v>
      </c>
      <c r="D37" s="385">
        <f>HLOOKUP(B37,'11'!$D$6:$W$75,20,FALSE)</f>
        <v>0.5</v>
      </c>
      <c r="E37" s="702" t="s">
        <v>1898</v>
      </c>
      <c r="F37" s="394" t="str">
        <f t="shared" si="2"/>
        <v>Gerai</v>
      </c>
      <c r="G37" s="389">
        <f t="shared" si="1"/>
        <v>92</v>
      </c>
    </row>
    <row r="38" spans="1:7" x14ac:dyDescent="0.3">
      <c r="A38" s="2" t="s">
        <v>1375</v>
      </c>
      <c r="B38" s="701" t="s">
        <v>9</v>
      </c>
      <c r="C38" s="385" t="str">
        <f>VLOOKUP(B38,'7'!$B$7:$C$26,2,FALSE)</f>
        <v>Tarptautinis, teritorinis bendradarbiavimas</v>
      </c>
      <c r="D38" s="385">
        <f>HLOOKUP(B38,'11'!$D$6:$W$75,20,FALSE)</f>
        <v>0</v>
      </c>
      <c r="E38" s="702"/>
      <c r="F38" s="394" t="str">
        <f t="shared" si="2"/>
        <v>Gerai</v>
      </c>
      <c r="G38" s="389">
        <f t="shared" si="1"/>
        <v>0</v>
      </c>
    </row>
    <row r="39" spans="1:7" x14ac:dyDescent="0.3">
      <c r="A39" s="2" t="s">
        <v>1376</v>
      </c>
      <c r="B39" s="701" t="s">
        <v>43</v>
      </c>
      <c r="C39" s="385">
        <f>VLOOKUP(B39,'7'!$B$7:$C$26,2,FALSE)</f>
        <v>0</v>
      </c>
      <c r="D39" s="385">
        <f>HLOOKUP(B39,'11'!$D$6:$W$75,20,FALSE)</f>
        <v>0</v>
      </c>
      <c r="E39" s="702"/>
      <c r="F39" s="394" t="str">
        <f t="shared" si="2"/>
        <v>Gerai</v>
      </c>
      <c r="G39" s="389">
        <f t="shared" si="1"/>
        <v>0</v>
      </c>
    </row>
    <row r="40" spans="1:7" x14ac:dyDescent="0.3">
      <c r="A40" s="2" t="s">
        <v>1377</v>
      </c>
      <c r="B40" s="701" t="s">
        <v>44</v>
      </c>
      <c r="C40" s="385">
        <f>VLOOKUP(B40,'7'!$B$7:$C$26,2,FALSE)</f>
        <v>0</v>
      </c>
      <c r="D40" s="385">
        <f>HLOOKUP(B40,'11'!$D$6:$W$75,20,FALSE)</f>
        <v>0</v>
      </c>
      <c r="E40" s="702"/>
      <c r="F40" s="394" t="str">
        <f t="shared" si="2"/>
        <v>Gerai</v>
      </c>
      <c r="G40" s="389">
        <f t="shared" si="1"/>
        <v>0</v>
      </c>
    </row>
    <row r="41" spans="1:7" x14ac:dyDescent="0.3">
      <c r="A41" s="2" t="s">
        <v>1378</v>
      </c>
      <c r="B41" s="701" t="s">
        <v>45</v>
      </c>
      <c r="C41" s="385">
        <f>VLOOKUP(B41,'7'!$B$7:$C$26,2,FALSE)</f>
        <v>0</v>
      </c>
      <c r="D41" s="385">
        <f>HLOOKUP(B41,'11'!$D$6:$W$75,20,FALSE)</f>
        <v>0</v>
      </c>
      <c r="E41" s="702"/>
      <c r="F41" s="394" t="str">
        <f t="shared" si="2"/>
        <v>Gerai</v>
      </c>
      <c r="G41" s="389">
        <f t="shared" si="1"/>
        <v>0</v>
      </c>
    </row>
    <row r="42" spans="1:7" x14ac:dyDescent="0.3">
      <c r="A42" s="2" t="s">
        <v>1379</v>
      </c>
      <c r="B42" s="701" t="s">
        <v>46</v>
      </c>
      <c r="C42" s="385">
        <f>VLOOKUP(B42,'7'!$B$7:$C$26,2,FALSE)</f>
        <v>0</v>
      </c>
      <c r="D42" s="385">
        <f>HLOOKUP(B42,'11'!$D$6:$W$75,20,FALSE)</f>
        <v>0</v>
      </c>
      <c r="E42" s="702"/>
      <c r="F42" s="394" t="str">
        <f t="shared" si="2"/>
        <v>Gerai</v>
      </c>
      <c r="G42" s="389">
        <f t="shared" si="1"/>
        <v>0</v>
      </c>
    </row>
    <row r="43" spans="1:7" x14ac:dyDescent="0.3">
      <c r="A43" s="2" t="s">
        <v>1380</v>
      </c>
      <c r="B43" s="701" t="s">
        <v>47</v>
      </c>
      <c r="C43" s="385">
        <f>VLOOKUP(B43,'7'!$B$7:$C$26,2,FALSE)</f>
        <v>0</v>
      </c>
      <c r="D43" s="385">
        <f>HLOOKUP(B43,'11'!$D$6:$W$75,20,FALSE)</f>
        <v>0</v>
      </c>
      <c r="E43" s="702"/>
      <c r="F43" s="394" t="str">
        <f t="shared" si="2"/>
        <v>Gerai</v>
      </c>
      <c r="G43" s="389">
        <f t="shared" si="1"/>
        <v>0</v>
      </c>
    </row>
    <row r="44" spans="1:7" x14ac:dyDescent="0.3">
      <c r="A44" s="2" t="s">
        <v>1381</v>
      </c>
      <c r="B44" s="701" t="s">
        <v>48</v>
      </c>
      <c r="C44" s="385">
        <f>VLOOKUP(B44,'7'!$B$7:$C$26,2,FALSE)</f>
        <v>0</v>
      </c>
      <c r="D44" s="385">
        <f>HLOOKUP(B44,'11'!$D$6:$W$75,20,FALSE)</f>
        <v>0</v>
      </c>
      <c r="E44" s="702"/>
      <c r="F44" s="394" t="str">
        <f t="shared" si="2"/>
        <v>Gerai</v>
      </c>
      <c r="G44" s="389">
        <f t="shared" si="1"/>
        <v>0</v>
      </c>
    </row>
    <row r="45" spans="1:7" x14ac:dyDescent="0.3">
      <c r="A45" s="2" t="s">
        <v>1382</v>
      </c>
      <c r="B45" s="701" t="s">
        <v>49</v>
      </c>
      <c r="C45" s="385">
        <f>VLOOKUP(B45,'7'!$B$7:$C$26,2,FALSE)</f>
        <v>0</v>
      </c>
      <c r="D45" s="385">
        <f>HLOOKUP(B45,'11'!$D$6:$W$75,20,FALSE)</f>
        <v>0</v>
      </c>
      <c r="E45" s="702"/>
      <c r="F45" s="394" t="str">
        <f t="shared" si="2"/>
        <v>Gerai</v>
      </c>
      <c r="G45" s="389">
        <f t="shared" si="1"/>
        <v>0</v>
      </c>
    </row>
    <row r="46" spans="1:7" x14ac:dyDescent="0.3">
      <c r="A46" s="2" t="s">
        <v>1383</v>
      </c>
      <c r="B46" s="701" t="s">
        <v>50</v>
      </c>
      <c r="C46" s="385">
        <f>VLOOKUP(B46,'7'!$B$7:$C$26,2,FALSE)</f>
        <v>0</v>
      </c>
      <c r="D46" s="385">
        <f>HLOOKUP(B46,'11'!$D$6:$W$75,20,FALSE)</f>
        <v>0</v>
      </c>
      <c r="E46" s="702"/>
      <c r="F46" s="394" t="str">
        <f t="shared" si="2"/>
        <v>Gerai</v>
      </c>
      <c r="G46" s="389">
        <f t="shared" si="1"/>
        <v>0</v>
      </c>
    </row>
    <row r="47" spans="1:7" x14ac:dyDescent="0.3">
      <c r="A47" s="2" t="s">
        <v>1384</v>
      </c>
      <c r="B47" s="701" t="s">
        <v>51</v>
      </c>
      <c r="C47" s="385">
        <f>VLOOKUP(B47,'7'!$B$7:$C$26,2,FALSE)</f>
        <v>0</v>
      </c>
      <c r="D47" s="385">
        <f>HLOOKUP(B47,'11'!$D$6:$W$75,20,FALSE)</f>
        <v>0</v>
      </c>
      <c r="E47" s="702"/>
      <c r="F47" s="394" t="str">
        <f t="shared" si="2"/>
        <v>Gerai</v>
      </c>
      <c r="G47" s="389">
        <f t="shared" si="1"/>
        <v>0</v>
      </c>
    </row>
    <row r="48" spans="1:7" x14ac:dyDescent="0.3">
      <c r="A48" s="2" t="s">
        <v>1385</v>
      </c>
      <c r="B48" s="701" t="s">
        <v>52</v>
      </c>
      <c r="C48" s="385">
        <f>VLOOKUP(B48,'7'!$B$7:$C$26,2,FALSE)</f>
        <v>0</v>
      </c>
      <c r="D48" s="385">
        <f>HLOOKUP(B48,'11'!$D$6:$W$75,20,FALSE)</f>
        <v>0</v>
      </c>
      <c r="E48" s="702"/>
      <c r="F48" s="394" t="str">
        <f t="shared" si="2"/>
        <v>Gerai</v>
      </c>
      <c r="G48" s="389">
        <f t="shared" si="1"/>
        <v>0</v>
      </c>
    </row>
    <row r="49" spans="1:7" ht="28.8" x14ac:dyDescent="0.3">
      <c r="A49" s="2" t="s">
        <v>1386</v>
      </c>
      <c r="B49" s="398" t="s">
        <v>141</v>
      </c>
      <c r="C49" s="186" t="str">
        <f>'6'!C10</f>
        <v>Kaimo ekonomikos plėtojimas. Kaimo verslo įmonių, įskaitant bioekonomikos įmones, kuriamų naudojantis pagal BŽŪP skiriama parama, skaičius</v>
      </c>
      <c r="D49" s="384"/>
      <c r="E49" s="399"/>
      <c r="F49" s="393"/>
      <c r="G49" s="388"/>
    </row>
    <row r="50" spans="1:7" x14ac:dyDescent="0.3">
      <c r="A50" s="2" t="s">
        <v>1387</v>
      </c>
      <c r="B50" s="701" t="s">
        <v>0</v>
      </c>
      <c r="C50" s="385" t="str">
        <f>VLOOKUP(B50,'7'!$B$7:$C$26,2,FALSE)</f>
        <v>Kraštovaizdžio išsaugojimas ir pritaikymas poilsiui, sveikatinimui, turzmui</v>
      </c>
      <c r="D50" s="385">
        <f>HLOOKUP(B50,'11'!$D$6:$W$75,38,FALSE)</f>
        <v>0</v>
      </c>
      <c r="E50" s="702"/>
      <c r="F50" s="394" t="str">
        <f>IF(AND(D50&gt;0,ISBLANK(E50)),"Trūksta pagrindimo","Gerai")</f>
        <v>Gerai</v>
      </c>
      <c r="G50" s="389">
        <f t="shared" si="1"/>
        <v>0</v>
      </c>
    </row>
    <row r="51" spans="1:7" x14ac:dyDescent="0.3">
      <c r="A51" s="2" t="s">
        <v>1388</v>
      </c>
      <c r="B51" s="701" t="s">
        <v>1</v>
      </c>
      <c r="C51" s="385" t="str">
        <f>VLOOKUP(B51,'7'!$B$7:$C$26,2,FALSE)</f>
        <v>Tvarios aplinkos kūrimas, aplinkosauginio sąmoningumo didinimas</v>
      </c>
      <c r="D51" s="385">
        <f>HLOOKUP(B51,'11'!$D$6:$W$75,38,FALSE)</f>
        <v>0</v>
      </c>
      <c r="E51" s="702"/>
      <c r="F51" s="394" t="str">
        <f t="shared" ref="F51:F69" si="3">IF(AND(D51&gt;0,ISBLANK(E51)),"Trūksta pagrindimo","Gerai")</f>
        <v>Gerai</v>
      </c>
      <c r="G51" s="389">
        <f t="shared" si="1"/>
        <v>0</v>
      </c>
    </row>
    <row r="52" spans="1:7" ht="28.8" x14ac:dyDescent="0.3">
      <c r="A52" s="2" t="s">
        <v>1389</v>
      </c>
      <c r="B52" s="701" t="s">
        <v>2</v>
      </c>
      <c r="C52" s="385" t="str">
        <f>VLOOKUP(B52,'7'!$B$7:$C$26,2,FALSE)</f>
        <v>Jaunimo ir su jaunimu dirbančių organizacijų stiprinimas, jaunimo užimtumo įvairinimas</v>
      </c>
      <c r="D52" s="385">
        <f>HLOOKUP(B52,'11'!$D$6:$W$75,38,FALSE)</f>
        <v>0</v>
      </c>
      <c r="E52" s="702"/>
      <c r="F52" s="394" t="str">
        <f t="shared" si="3"/>
        <v>Gerai</v>
      </c>
      <c r="G52" s="389">
        <f t="shared" si="1"/>
        <v>0</v>
      </c>
    </row>
    <row r="53" spans="1:7" x14ac:dyDescent="0.3">
      <c r="A53" s="2" t="s">
        <v>1390</v>
      </c>
      <c r="B53" s="701" t="s">
        <v>3</v>
      </c>
      <c r="C53" s="385" t="str">
        <f>VLOOKUP(B53,'7'!$B$7:$C$26,2,FALSE)</f>
        <v>Potencialių pareiškėjų ir projektų vykdytojų mokymai</v>
      </c>
      <c r="D53" s="385">
        <f>HLOOKUP(B53,'11'!$D$6:$W$75,38,FALSE)</f>
        <v>0</v>
      </c>
      <c r="E53" s="702"/>
      <c r="F53" s="394" t="str">
        <f t="shared" si="3"/>
        <v>Gerai</v>
      </c>
      <c r="G53" s="389">
        <f t="shared" si="1"/>
        <v>0</v>
      </c>
    </row>
    <row r="54" spans="1:7" x14ac:dyDescent="0.3">
      <c r="A54" s="2" t="s">
        <v>1391</v>
      </c>
      <c r="B54" s="701" t="s">
        <v>4</v>
      </c>
      <c r="C54" s="385" t="str">
        <f>VLOOKUP(B54,'7'!$B$7:$C$26,2,FALSE)</f>
        <v>Skaitmeninių, informacinių, komunikacinių technologijų taikymas versle</v>
      </c>
      <c r="D54" s="385">
        <f>HLOOKUP(B54,'11'!$D$6:$W$75,38,FALSE)</f>
        <v>0</v>
      </c>
      <c r="E54" s="702"/>
      <c r="F54" s="394" t="str">
        <f t="shared" si="3"/>
        <v>Gerai</v>
      </c>
      <c r="G54" s="389">
        <f t="shared" si="1"/>
        <v>0</v>
      </c>
    </row>
    <row r="55" spans="1:7" ht="28.8" x14ac:dyDescent="0.3">
      <c r="A55" s="2" t="s">
        <v>1392</v>
      </c>
      <c r="B55" s="701" t="s">
        <v>5</v>
      </c>
      <c r="C55" s="385" t="str">
        <f>VLOOKUP(B55,'7'!$B$7:$C$26,2,FALSE)</f>
        <v>Vietos produktų /paslaugų kūrimas ir (ar) populiarinimas taikant inovacijas</v>
      </c>
      <c r="D55" s="385">
        <f>HLOOKUP(B55,'11'!$D$6:$W$75,38,FALSE)</f>
        <v>1</v>
      </c>
      <c r="E55" s="702" t="s">
        <v>1899</v>
      </c>
      <c r="F55" s="394" t="str">
        <f t="shared" si="3"/>
        <v>Gerai</v>
      </c>
      <c r="G55" s="389">
        <f t="shared" si="1"/>
        <v>105</v>
      </c>
    </row>
    <row r="56" spans="1:7" ht="57.6" x14ac:dyDescent="0.3">
      <c r="A56" s="2" t="s">
        <v>1393</v>
      </c>
      <c r="B56" s="701" t="s">
        <v>6</v>
      </c>
      <c r="C56" s="385" t="str">
        <f>VLOOKUP(B56,'7'!$B$7:$C$26,2,FALSE)</f>
        <v>Paslaugų įvairinimas/kūrimas, stiprinant materialinę bazę ir (ar) kompetencijas</v>
      </c>
      <c r="D56" s="385">
        <f>HLOOKUP(B56,'11'!$D$6:$W$75,38,FALSE)</f>
        <v>4</v>
      </c>
      <c r="E56" s="702" t="s">
        <v>1900</v>
      </c>
      <c r="F56" s="394" t="str">
        <f t="shared" si="3"/>
        <v>Gerai</v>
      </c>
      <c r="G56" s="389">
        <f t="shared" si="1"/>
        <v>182</v>
      </c>
    </row>
    <row r="57" spans="1:7" ht="28.8" x14ac:dyDescent="0.3">
      <c r="A57" s="2" t="s">
        <v>1394</v>
      </c>
      <c r="B57" s="701" t="s">
        <v>7</v>
      </c>
      <c r="C57" s="385" t="str">
        <f>VLOOKUP(B57,'7'!$B$7:$C$26,2,FALSE)</f>
        <v xml:space="preserve">Vietos gyventojų socialinio aktyvumo bei verslumo skatinimas įtraukiant pažeidžiamas grupes </v>
      </c>
      <c r="D57" s="385">
        <f>HLOOKUP(B57,'11'!$D$6:$W$75,38,FALSE)</f>
        <v>2</v>
      </c>
      <c r="E57" s="702" t="s">
        <v>1901</v>
      </c>
      <c r="F57" s="394" t="str">
        <f t="shared" si="3"/>
        <v>Gerai</v>
      </c>
      <c r="G57" s="389">
        <f t="shared" si="1"/>
        <v>69</v>
      </c>
    </row>
    <row r="58" spans="1:7" x14ac:dyDescent="0.3">
      <c r="A58" s="2" t="s">
        <v>1395</v>
      </c>
      <c r="B58" s="701" t="s">
        <v>8</v>
      </c>
      <c r="C58" s="385" t="str">
        <f>VLOOKUP(B58,'7'!$B$7:$C$26,2,FALSE)</f>
        <v>Bendruomeninio verslo kūrimas skatinant savanorystę</v>
      </c>
      <c r="D58" s="385">
        <f>HLOOKUP(B58,'11'!$D$6:$W$75,38,FALSE)</f>
        <v>0</v>
      </c>
      <c r="E58" s="702"/>
      <c r="F58" s="394" t="str">
        <f t="shared" si="3"/>
        <v>Gerai</v>
      </c>
      <c r="G58" s="389">
        <f t="shared" si="1"/>
        <v>0</v>
      </c>
    </row>
    <row r="59" spans="1:7" x14ac:dyDescent="0.3">
      <c r="A59" s="2" t="s">
        <v>1396</v>
      </c>
      <c r="B59" s="701" t="s">
        <v>9</v>
      </c>
      <c r="C59" s="385" t="str">
        <f>VLOOKUP(B59,'7'!$B$7:$C$26,2,FALSE)</f>
        <v>Tarptautinis, teritorinis bendradarbiavimas</v>
      </c>
      <c r="D59" s="385">
        <f>HLOOKUP(B59,'11'!$D$6:$W$75,38,FALSE)</f>
        <v>0</v>
      </c>
      <c r="E59" s="702"/>
      <c r="F59" s="394" t="str">
        <f t="shared" si="3"/>
        <v>Gerai</v>
      </c>
      <c r="G59" s="389">
        <f t="shared" si="1"/>
        <v>0</v>
      </c>
    </row>
    <row r="60" spans="1:7" x14ac:dyDescent="0.3">
      <c r="A60" s="2" t="s">
        <v>1397</v>
      </c>
      <c r="B60" s="701" t="s">
        <v>43</v>
      </c>
      <c r="C60" s="385">
        <f>VLOOKUP(B60,'7'!$B$7:$C$26,2,FALSE)</f>
        <v>0</v>
      </c>
      <c r="D60" s="385">
        <f>HLOOKUP(B60,'11'!$D$6:$W$75,38,FALSE)</f>
        <v>0</v>
      </c>
      <c r="E60" s="702"/>
      <c r="F60" s="394" t="str">
        <f t="shared" si="3"/>
        <v>Gerai</v>
      </c>
      <c r="G60" s="389">
        <f t="shared" si="1"/>
        <v>0</v>
      </c>
    </row>
    <row r="61" spans="1:7" x14ac:dyDescent="0.3">
      <c r="A61" s="2" t="s">
        <v>1398</v>
      </c>
      <c r="B61" s="701" t="s">
        <v>44</v>
      </c>
      <c r="C61" s="385">
        <f>VLOOKUP(B61,'7'!$B$7:$C$26,2,FALSE)</f>
        <v>0</v>
      </c>
      <c r="D61" s="385">
        <f>HLOOKUP(B61,'11'!$D$6:$W$75,38,FALSE)</f>
        <v>0</v>
      </c>
      <c r="E61" s="702"/>
      <c r="F61" s="394" t="str">
        <f t="shared" si="3"/>
        <v>Gerai</v>
      </c>
      <c r="G61" s="389">
        <f t="shared" si="1"/>
        <v>0</v>
      </c>
    </row>
    <row r="62" spans="1:7" x14ac:dyDescent="0.3">
      <c r="A62" s="2" t="s">
        <v>1399</v>
      </c>
      <c r="B62" s="701" t="s">
        <v>45</v>
      </c>
      <c r="C62" s="385">
        <f>VLOOKUP(B62,'7'!$B$7:$C$26,2,FALSE)</f>
        <v>0</v>
      </c>
      <c r="D62" s="385">
        <f>HLOOKUP(B62,'11'!$D$6:$W$75,38,FALSE)</f>
        <v>0</v>
      </c>
      <c r="E62" s="702"/>
      <c r="F62" s="394" t="str">
        <f t="shared" si="3"/>
        <v>Gerai</v>
      </c>
      <c r="G62" s="389">
        <f t="shared" si="1"/>
        <v>0</v>
      </c>
    </row>
    <row r="63" spans="1:7" x14ac:dyDescent="0.3">
      <c r="A63" s="2" t="s">
        <v>1400</v>
      </c>
      <c r="B63" s="701" t="s">
        <v>46</v>
      </c>
      <c r="C63" s="385">
        <f>VLOOKUP(B63,'7'!$B$7:$C$26,2,FALSE)</f>
        <v>0</v>
      </c>
      <c r="D63" s="385">
        <f>HLOOKUP(B63,'11'!$D$6:$W$75,38,FALSE)</f>
        <v>0</v>
      </c>
      <c r="E63" s="702"/>
      <c r="F63" s="394" t="str">
        <f t="shared" si="3"/>
        <v>Gerai</v>
      </c>
      <c r="G63" s="389">
        <f t="shared" si="1"/>
        <v>0</v>
      </c>
    </row>
    <row r="64" spans="1:7" x14ac:dyDescent="0.3">
      <c r="A64" s="2" t="s">
        <v>1401</v>
      </c>
      <c r="B64" s="701" t="s">
        <v>47</v>
      </c>
      <c r="C64" s="385">
        <f>VLOOKUP(B64,'7'!$B$7:$C$26,2,FALSE)</f>
        <v>0</v>
      </c>
      <c r="D64" s="385">
        <f>HLOOKUP(B64,'11'!$D$6:$W$75,38,FALSE)</f>
        <v>0</v>
      </c>
      <c r="E64" s="702"/>
      <c r="F64" s="394" t="str">
        <f t="shared" si="3"/>
        <v>Gerai</v>
      </c>
      <c r="G64" s="389">
        <f t="shared" si="1"/>
        <v>0</v>
      </c>
    </row>
    <row r="65" spans="1:7" x14ac:dyDescent="0.3">
      <c r="A65" s="2" t="s">
        <v>1402</v>
      </c>
      <c r="B65" s="701" t="s">
        <v>48</v>
      </c>
      <c r="C65" s="385">
        <f>VLOOKUP(B65,'7'!$B$7:$C$26,2,FALSE)</f>
        <v>0</v>
      </c>
      <c r="D65" s="385">
        <f>HLOOKUP(B65,'11'!$D$6:$W$75,38,FALSE)</f>
        <v>0</v>
      </c>
      <c r="E65" s="702"/>
      <c r="F65" s="394" t="str">
        <f t="shared" si="3"/>
        <v>Gerai</v>
      </c>
      <c r="G65" s="389">
        <f t="shared" si="1"/>
        <v>0</v>
      </c>
    </row>
    <row r="66" spans="1:7" x14ac:dyDescent="0.3">
      <c r="A66" s="2" t="s">
        <v>1403</v>
      </c>
      <c r="B66" s="701" t="s">
        <v>49</v>
      </c>
      <c r="C66" s="385">
        <f>VLOOKUP(B66,'7'!$B$7:$C$26,2,FALSE)</f>
        <v>0</v>
      </c>
      <c r="D66" s="385">
        <f>HLOOKUP(B66,'11'!$D$6:$W$75,38,FALSE)</f>
        <v>0</v>
      </c>
      <c r="E66" s="702"/>
      <c r="F66" s="394" t="str">
        <f t="shared" si="3"/>
        <v>Gerai</v>
      </c>
      <c r="G66" s="389">
        <f t="shared" si="1"/>
        <v>0</v>
      </c>
    </row>
    <row r="67" spans="1:7" x14ac:dyDescent="0.3">
      <c r="A67" s="2" t="s">
        <v>1404</v>
      </c>
      <c r="B67" s="701" t="s">
        <v>50</v>
      </c>
      <c r="C67" s="385">
        <f>VLOOKUP(B67,'7'!$B$7:$C$26,2,FALSE)</f>
        <v>0</v>
      </c>
      <c r="D67" s="385">
        <f>HLOOKUP(B67,'11'!$D$6:$W$75,38,FALSE)</f>
        <v>0</v>
      </c>
      <c r="E67" s="702"/>
      <c r="F67" s="394" t="str">
        <f t="shared" si="3"/>
        <v>Gerai</v>
      </c>
      <c r="G67" s="389">
        <f t="shared" si="1"/>
        <v>0</v>
      </c>
    </row>
    <row r="68" spans="1:7" x14ac:dyDescent="0.3">
      <c r="A68" s="2" t="s">
        <v>1405</v>
      </c>
      <c r="B68" s="701" t="s">
        <v>51</v>
      </c>
      <c r="C68" s="385">
        <f>VLOOKUP(B68,'7'!$B$7:$C$26,2,FALSE)</f>
        <v>0</v>
      </c>
      <c r="D68" s="385">
        <f>HLOOKUP(B68,'11'!$D$6:$W$75,38,FALSE)</f>
        <v>0</v>
      </c>
      <c r="E68" s="702"/>
      <c r="F68" s="394" t="str">
        <f t="shared" si="3"/>
        <v>Gerai</v>
      </c>
      <c r="G68" s="389">
        <f t="shared" si="1"/>
        <v>0</v>
      </c>
    </row>
    <row r="69" spans="1:7" x14ac:dyDescent="0.3">
      <c r="A69" s="2" t="s">
        <v>1406</v>
      </c>
      <c r="B69" s="701" t="s">
        <v>52</v>
      </c>
      <c r="C69" s="385">
        <f>VLOOKUP(B69,'7'!$B$7:$C$26,2,FALSE)</f>
        <v>0</v>
      </c>
      <c r="D69" s="385">
        <f>HLOOKUP(B69,'11'!$D$6:$W$75,38,FALSE)</f>
        <v>0</v>
      </c>
      <c r="E69" s="702"/>
      <c r="F69" s="394" t="str">
        <f t="shared" si="3"/>
        <v>Gerai</v>
      </c>
      <c r="G69" s="389">
        <f t="shared" si="1"/>
        <v>0</v>
      </c>
    </row>
    <row r="70" spans="1:7" ht="43.2" x14ac:dyDescent="0.3">
      <c r="A70" s="2" t="s">
        <v>1407</v>
      </c>
      <c r="B70" s="398" t="s">
        <v>154</v>
      </c>
      <c r="C70" s="186" t="str">
        <f>'6'!C11</f>
        <v>Europos kaimo tinklų kūrimas. Kaimo gyventojų, kuriems, naudojantis BŽŪP parama, sudarytos palankesnės sąlygos naudotis paslaugomis ir infrastruktūra, skaičius</v>
      </c>
      <c r="D70" s="384"/>
      <c r="E70" s="399"/>
      <c r="F70" s="393"/>
      <c r="G70" s="388"/>
    </row>
    <row r="71" spans="1:7" ht="28.8" x14ac:dyDescent="0.3">
      <c r="A71" s="2" t="s">
        <v>1408</v>
      </c>
      <c r="B71" s="701" t="s">
        <v>0</v>
      </c>
      <c r="C71" s="385" t="str">
        <f>VLOOKUP(B71,'7'!$B$7:$C$26,2,FALSE)</f>
        <v>Kraštovaizdžio išsaugojimas ir pritaikymas poilsiui, sveikatinimui, turzmui</v>
      </c>
      <c r="D71" s="385">
        <f>HLOOKUP(B71,'11'!$D$6:$W$75,54,FALSE)</f>
        <v>900</v>
      </c>
      <c r="E71" s="702" t="s">
        <v>1902</v>
      </c>
      <c r="F71" s="394" t="str">
        <f>IF(AND(D71&gt;0,ISBLANK(E71)),"Trūksta pagrindimo","Gerai")</f>
        <v>Gerai</v>
      </c>
      <c r="G71" s="389">
        <f t="shared" si="1"/>
        <v>71</v>
      </c>
    </row>
    <row r="72" spans="1:7" ht="28.8" x14ac:dyDescent="0.3">
      <c r="A72" s="2" t="s">
        <v>1409</v>
      </c>
      <c r="B72" s="701" t="s">
        <v>1</v>
      </c>
      <c r="C72" s="385" t="str">
        <f>VLOOKUP(B72,'7'!$B$7:$C$26,2,FALSE)</f>
        <v>Tvarios aplinkos kūrimas, aplinkosauginio sąmoningumo didinimas</v>
      </c>
      <c r="D72" s="385">
        <f>HLOOKUP(B72,'11'!$D$6:$W$75,54,FALSE)</f>
        <v>300</v>
      </c>
      <c r="E72" s="702" t="s">
        <v>1903</v>
      </c>
      <c r="F72" s="394" t="str">
        <f t="shared" ref="F72:F90" si="4">IF(AND(D72&gt;0,ISBLANK(E72)),"Trūksta pagrindimo","Gerai")</f>
        <v>Gerai</v>
      </c>
      <c r="G72" s="389">
        <f t="shared" si="1"/>
        <v>72</v>
      </c>
    </row>
    <row r="73" spans="1:7" ht="28.8" x14ac:dyDescent="0.3">
      <c r="A73" s="2" t="s">
        <v>1410</v>
      </c>
      <c r="B73" s="701" t="s">
        <v>2</v>
      </c>
      <c r="C73" s="385" t="str">
        <f>VLOOKUP(B73,'7'!$B$7:$C$26,2,FALSE)</f>
        <v>Jaunimo ir su jaunimu dirbančių organizacijų stiprinimas, jaunimo užimtumo įvairinimas</v>
      </c>
      <c r="D73" s="385">
        <f>HLOOKUP(B73,'11'!$D$6:$W$75,54,FALSE)</f>
        <v>500</v>
      </c>
      <c r="E73" s="702" t="s">
        <v>1905</v>
      </c>
      <c r="F73" s="394" t="str">
        <f t="shared" si="4"/>
        <v>Gerai</v>
      </c>
      <c r="G73" s="389">
        <f t="shared" ref="G73:G111" si="5">LEN(E73)</f>
        <v>102</v>
      </c>
    </row>
    <row r="74" spans="1:7" ht="43.2" x14ac:dyDescent="0.3">
      <c r="A74" s="2" t="s">
        <v>1411</v>
      </c>
      <c r="B74" s="701" t="s">
        <v>3</v>
      </c>
      <c r="C74" s="385" t="str">
        <f>VLOOKUP(B74,'7'!$B$7:$C$26,2,FALSE)</f>
        <v>Potencialių pareiškėjų ir projektų vykdytojų mokymai</v>
      </c>
      <c r="D74" s="385">
        <f>HLOOKUP(B74,'11'!$D$6:$W$75,54,FALSE)</f>
        <v>500</v>
      </c>
      <c r="E74" s="702" t="s">
        <v>1904</v>
      </c>
      <c r="F74" s="394" t="str">
        <f t="shared" si="4"/>
        <v>Gerai</v>
      </c>
      <c r="G74" s="389">
        <f t="shared" si="5"/>
        <v>158</v>
      </c>
    </row>
    <row r="75" spans="1:7" x14ac:dyDescent="0.3">
      <c r="A75" s="2" t="s">
        <v>1412</v>
      </c>
      <c r="B75" s="701" t="s">
        <v>4</v>
      </c>
      <c r="C75" s="385" t="str">
        <f>VLOOKUP(B75,'7'!$B$7:$C$26,2,FALSE)</f>
        <v>Skaitmeninių, informacinių, komunikacinių technologijų taikymas versle</v>
      </c>
      <c r="D75" s="385">
        <f>HLOOKUP(B75,'11'!$D$6:$W$75,54,FALSE)</f>
        <v>0</v>
      </c>
      <c r="E75" s="702"/>
      <c r="F75" s="394" t="str">
        <f t="shared" si="4"/>
        <v>Gerai</v>
      </c>
      <c r="G75" s="389">
        <f t="shared" si="5"/>
        <v>0</v>
      </c>
    </row>
    <row r="76" spans="1:7" x14ac:dyDescent="0.3">
      <c r="A76" s="2" t="s">
        <v>1413</v>
      </c>
      <c r="B76" s="701" t="s">
        <v>5</v>
      </c>
      <c r="C76" s="385" t="str">
        <f>VLOOKUP(B76,'7'!$B$7:$C$26,2,FALSE)</f>
        <v>Vietos produktų /paslaugų kūrimas ir (ar) populiarinimas taikant inovacijas</v>
      </c>
      <c r="D76" s="385">
        <f>HLOOKUP(B76,'11'!$D$6:$W$75,54,FALSE)</f>
        <v>0</v>
      </c>
      <c r="E76" s="702"/>
      <c r="F76" s="394" t="str">
        <f t="shared" si="4"/>
        <v>Gerai</v>
      </c>
      <c r="G76" s="389">
        <f t="shared" si="5"/>
        <v>0</v>
      </c>
    </row>
    <row r="77" spans="1:7" x14ac:dyDescent="0.3">
      <c r="A77" s="2" t="s">
        <v>1414</v>
      </c>
      <c r="B77" s="701" t="s">
        <v>6</v>
      </c>
      <c r="C77" s="385" t="str">
        <f>VLOOKUP(B77,'7'!$B$7:$C$26,2,FALSE)</f>
        <v>Paslaugų įvairinimas/kūrimas, stiprinant materialinę bazę ir (ar) kompetencijas</v>
      </c>
      <c r="D77" s="385">
        <f>HLOOKUP(B77,'11'!$D$6:$W$75,54,FALSE)</f>
        <v>0</v>
      </c>
      <c r="E77" s="702"/>
      <c r="F77" s="394" t="str">
        <f t="shared" si="4"/>
        <v>Gerai</v>
      </c>
      <c r="G77" s="389">
        <f t="shared" si="5"/>
        <v>0</v>
      </c>
    </row>
    <row r="78" spans="1:7" ht="28.8" x14ac:dyDescent="0.3">
      <c r="A78" s="2" t="s">
        <v>1415</v>
      </c>
      <c r="B78" s="701" t="s">
        <v>7</v>
      </c>
      <c r="C78" s="385" t="str">
        <f>VLOOKUP(B78,'7'!$B$7:$C$26,2,FALSE)</f>
        <v xml:space="preserve">Vietos gyventojų socialinio aktyvumo bei verslumo skatinimas įtraukiant pažeidžiamas grupes </v>
      </c>
      <c r="D78" s="385">
        <f>HLOOKUP(B78,'11'!$D$6:$W$75,54,FALSE)</f>
        <v>0</v>
      </c>
      <c r="E78" s="702"/>
      <c r="F78" s="394" t="str">
        <f t="shared" si="4"/>
        <v>Gerai</v>
      </c>
      <c r="G78" s="389">
        <f t="shared" si="5"/>
        <v>0</v>
      </c>
    </row>
    <row r="79" spans="1:7" x14ac:dyDescent="0.3">
      <c r="A79" s="2" t="s">
        <v>1416</v>
      </c>
      <c r="B79" s="701" t="s">
        <v>8</v>
      </c>
      <c r="C79" s="385" t="str">
        <f>VLOOKUP(B79,'7'!$B$7:$C$26,2,FALSE)</f>
        <v>Bendruomeninio verslo kūrimas skatinant savanorystę</v>
      </c>
      <c r="D79" s="385">
        <f>HLOOKUP(B79,'11'!$D$6:$W$75,54,FALSE)</f>
        <v>0</v>
      </c>
      <c r="E79" s="702"/>
      <c r="F79" s="394" t="str">
        <f t="shared" si="4"/>
        <v>Gerai</v>
      </c>
      <c r="G79" s="389">
        <f t="shared" si="5"/>
        <v>0</v>
      </c>
    </row>
    <row r="80" spans="1:7" x14ac:dyDescent="0.3">
      <c r="A80" s="2" t="s">
        <v>1417</v>
      </c>
      <c r="B80" s="701" t="s">
        <v>9</v>
      </c>
      <c r="C80" s="385" t="str">
        <f>VLOOKUP(B80,'7'!$B$7:$C$26,2,FALSE)</f>
        <v>Tarptautinis, teritorinis bendradarbiavimas</v>
      </c>
      <c r="D80" s="385">
        <f>HLOOKUP(B80,'11'!$D$6:$W$75,54,FALSE)</f>
        <v>0</v>
      </c>
      <c r="E80" s="702"/>
      <c r="F80" s="394" t="str">
        <f t="shared" si="4"/>
        <v>Gerai</v>
      </c>
      <c r="G80" s="389">
        <f t="shared" si="5"/>
        <v>0</v>
      </c>
    </row>
    <row r="81" spans="1:7" x14ac:dyDescent="0.3">
      <c r="A81" s="2" t="s">
        <v>1418</v>
      </c>
      <c r="B81" s="701" t="s">
        <v>43</v>
      </c>
      <c r="C81" s="385">
        <f>VLOOKUP(B81,'7'!$B$7:$C$26,2,FALSE)</f>
        <v>0</v>
      </c>
      <c r="D81" s="385">
        <f>HLOOKUP(B81,'11'!$D$6:$W$75,54,FALSE)</f>
        <v>0</v>
      </c>
      <c r="E81" s="702"/>
      <c r="F81" s="394" t="str">
        <f t="shared" si="4"/>
        <v>Gerai</v>
      </c>
      <c r="G81" s="389">
        <f t="shared" si="5"/>
        <v>0</v>
      </c>
    </row>
    <row r="82" spans="1:7" x14ac:dyDescent="0.3">
      <c r="A82" s="2" t="s">
        <v>1419</v>
      </c>
      <c r="B82" s="701" t="s">
        <v>44</v>
      </c>
      <c r="C82" s="385">
        <f>VLOOKUP(B82,'7'!$B$7:$C$26,2,FALSE)</f>
        <v>0</v>
      </c>
      <c r="D82" s="385">
        <f>HLOOKUP(B82,'11'!$D$6:$W$75,54,FALSE)</f>
        <v>0</v>
      </c>
      <c r="E82" s="702"/>
      <c r="F82" s="394" t="str">
        <f t="shared" si="4"/>
        <v>Gerai</v>
      </c>
      <c r="G82" s="389">
        <f t="shared" si="5"/>
        <v>0</v>
      </c>
    </row>
    <row r="83" spans="1:7" x14ac:dyDescent="0.3">
      <c r="A83" s="2" t="s">
        <v>1420</v>
      </c>
      <c r="B83" s="701" t="s">
        <v>45</v>
      </c>
      <c r="C83" s="385">
        <f>VLOOKUP(B83,'7'!$B$7:$C$26,2,FALSE)</f>
        <v>0</v>
      </c>
      <c r="D83" s="385">
        <f>HLOOKUP(B83,'11'!$D$6:$W$75,54,FALSE)</f>
        <v>0</v>
      </c>
      <c r="E83" s="702"/>
      <c r="F83" s="394" t="str">
        <f t="shared" si="4"/>
        <v>Gerai</v>
      </c>
      <c r="G83" s="389">
        <f t="shared" si="5"/>
        <v>0</v>
      </c>
    </row>
    <row r="84" spans="1:7" x14ac:dyDescent="0.3">
      <c r="A84" s="2" t="s">
        <v>1421</v>
      </c>
      <c r="B84" s="701" t="s">
        <v>46</v>
      </c>
      <c r="C84" s="385">
        <f>VLOOKUP(B84,'7'!$B$7:$C$26,2,FALSE)</f>
        <v>0</v>
      </c>
      <c r="D84" s="385">
        <f>HLOOKUP(B84,'11'!$D$6:$W$75,54,FALSE)</f>
        <v>0</v>
      </c>
      <c r="E84" s="702"/>
      <c r="F84" s="394" t="str">
        <f t="shared" si="4"/>
        <v>Gerai</v>
      </c>
      <c r="G84" s="389">
        <f t="shared" si="5"/>
        <v>0</v>
      </c>
    </row>
    <row r="85" spans="1:7" x14ac:dyDescent="0.3">
      <c r="A85" s="2" t="s">
        <v>1422</v>
      </c>
      <c r="B85" s="701" t="s">
        <v>47</v>
      </c>
      <c r="C85" s="385">
        <f>VLOOKUP(B85,'7'!$B$7:$C$26,2,FALSE)</f>
        <v>0</v>
      </c>
      <c r="D85" s="385">
        <f>HLOOKUP(B85,'11'!$D$6:$W$75,54,FALSE)</f>
        <v>0</v>
      </c>
      <c r="E85" s="702"/>
      <c r="F85" s="394" t="str">
        <f t="shared" si="4"/>
        <v>Gerai</v>
      </c>
      <c r="G85" s="389">
        <f t="shared" si="5"/>
        <v>0</v>
      </c>
    </row>
    <row r="86" spans="1:7" x14ac:dyDescent="0.3">
      <c r="A86" s="2" t="s">
        <v>1423</v>
      </c>
      <c r="B86" s="701" t="s">
        <v>48</v>
      </c>
      <c r="C86" s="385">
        <f>VLOOKUP(B86,'7'!$B$7:$C$26,2,FALSE)</f>
        <v>0</v>
      </c>
      <c r="D86" s="385">
        <f>HLOOKUP(B86,'11'!$D$6:$W$75,54,FALSE)</f>
        <v>0</v>
      </c>
      <c r="E86" s="702"/>
      <c r="F86" s="394" t="str">
        <f t="shared" si="4"/>
        <v>Gerai</v>
      </c>
      <c r="G86" s="389">
        <f t="shared" si="5"/>
        <v>0</v>
      </c>
    </row>
    <row r="87" spans="1:7" x14ac:dyDescent="0.3">
      <c r="A87" s="2" t="s">
        <v>1424</v>
      </c>
      <c r="B87" s="701" t="s">
        <v>49</v>
      </c>
      <c r="C87" s="385">
        <f>VLOOKUP(B87,'7'!$B$7:$C$26,2,FALSE)</f>
        <v>0</v>
      </c>
      <c r="D87" s="385">
        <f>HLOOKUP(B87,'11'!$D$6:$W$75,54,FALSE)</f>
        <v>0</v>
      </c>
      <c r="E87" s="702"/>
      <c r="F87" s="394" t="str">
        <f t="shared" si="4"/>
        <v>Gerai</v>
      </c>
      <c r="G87" s="389">
        <f t="shared" si="5"/>
        <v>0</v>
      </c>
    </row>
    <row r="88" spans="1:7" x14ac:dyDescent="0.3">
      <c r="A88" s="2" t="s">
        <v>1425</v>
      </c>
      <c r="B88" s="701" t="s">
        <v>50</v>
      </c>
      <c r="C88" s="385">
        <f>VLOOKUP(B88,'7'!$B$7:$C$26,2,FALSE)</f>
        <v>0</v>
      </c>
      <c r="D88" s="385">
        <f>HLOOKUP(B88,'11'!$D$6:$W$75,54,FALSE)</f>
        <v>0</v>
      </c>
      <c r="E88" s="702"/>
      <c r="F88" s="394" t="str">
        <f t="shared" si="4"/>
        <v>Gerai</v>
      </c>
      <c r="G88" s="389">
        <f t="shared" si="5"/>
        <v>0</v>
      </c>
    </row>
    <row r="89" spans="1:7" x14ac:dyDescent="0.3">
      <c r="A89" s="2" t="s">
        <v>1426</v>
      </c>
      <c r="B89" s="701" t="s">
        <v>51</v>
      </c>
      <c r="C89" s="385">
        <f>VLOOKUP(B89,'7'!$B$7:$C$26,2,FALSE)</f>
        <v>0</v>
      </c>
      <c r="D89" s="385">
        <f>HLOOKUP(B89,'11'!$D$6:$W$75,54,FALSE)</f>
        <v>0</v>
      </c>
      <c r="E89" s="702"/>
      <c r="F89" s="394" t="str">
        <f t="shared" si="4"/>
        <v>Gerai</v>
      </c>
      <c r="G89" s="389">
        <f t="shared" si="5"/>
        <v>0</v>
      </c>
    </row>
    <row r="90" spans="1:7" x14ac:dyDescent="0.3">
      <c r="A90" s="2" t="s">
        <v>1427</v>
      </c>
      <c r="B90" s="701" t="s">
        <v>52</v>
      </c>
      <c r="C90" s="385">
        <f>VLOOKUP(B90,'7'!$B$7:$C$26,2,FALSE)</f>
        <v>0</v>
      </c>
      <c r="D90" s="385">
        <f>HLOOKUP(B90,'11'!$D$6:$W$75,54,FALSE)</f>
        <v>0</v>
      </c>
      <c r="E90" s="702"/>
      <c r="F90" s="394" t="str">
        <f t="shared" si="4"/>
        <v>Gerai</v>
      </c>
      <c r="G90" s="389">
        <f t="shared" si="5"/>
        <v>0</v>
      </c>
    </row>
    <row r="91" spans="1:7" ht="28.8" x14ac:dyDescent="0.3">
      <c r="A91" s="2" t="s">
        <v>1428</v>
      </c>
      <c r="B91" s="398" t="s">
        <v>155</v>
      </c>
      <c r="C91" s="186" t="str">
        <f>'6'!C12</f>
        <v>Socialinės įtraukties skatinimas. Asmenų, kuriems taikomi remiami socialinės įtraukties projektai, skaičius</v>
      </c>
      <c r="D91" s="384"/>
      <c r="E91" s="399"/>
      <c r="F91" s="393"/>
      <c r="G91" s="388"/>
    </row>
    <row r="92" spans="1:7" ht="43.2" x14ac:dyDescent="0.3">
      <c r="A92" s="2" t="s">
        <v>1429</v>
      </c>
      <c r="B92" s="701" t="s">
        <v>0</v>
      </c>
      <c r="C92" s="385" t="str">
        <f>VLOOKUP(B92,'7'!$B$7:$C$26,2,FALSE)</f>
        <v>Kraštovaizdžio išsaugojimas ir pritaikymas poilsiui, sveikatinimui, turzmui</v>
      </c>
      <c r="D92" s="385">
        <f>HLOOKUP(B92,'11'!$D$6:$W$75,70,FALSE)</f>
        <v>50</v>
      </c>
      <c r="E92" s="702" t="s">
        <v>1907</v>
      </c>
      <c r="F92" s="394" t="str">
        <f>IF(AND(D92&gt;0,ISBLANK(E92)),"Trūksta pagrindimo","Gerai")</f>
        <v>Gerai</v>
      </c>
      <c r="G92" s="389">
        <f t="shared" si="5"/>
        <v>136</v>
      </c>
    </row>
    <row r="93" spans="1:7" x14ac:dyDescent="0.3">
      <c r="A93" s="2" t="s">
        <v>1430</v>
      </c>
      <c r="B93" s="701" t="s">
        <v>1</v>
      </c>
      <c r="C93" s="385" t="str">
        <f>VLOOKUP(B93,'7'!$B$7:$C$26,2,FALSE)</f>
        <v>Tvarios aplinkos kūrimas, aplinkosauginio sąmoningumo didinimas</v>
      </c>
      <c r="D93" s="385">
        <f>HLOOKUP(B93,'11'!$D$6:$W$75,70,FALSE)</f>
        <v>0</v>
      </c>
      <c r="E93" s="702"/>
      <c r="F93" s="394" t="str">
        <f t="shared" ref="F93:F111" si="6">IF(AND(D93&gt;0,ISBLANK(E93)),"Trūksta pagrindimo","Gerai")</f>
        <v>Gerai</v>
      </c>
      <c r="G93" s="389">
        <f t="shared" si="5"/>
        <v>0</v>
      </c>
    </row>
    <row r="94" spans="1:7" ht="28.8" x14ac:dyDescent="0.3">
      <c r="A94" s="2" t="s">
        <v>1431</v>
      </c>
      <c r="B94" s="701" t="s">
        <v>2</v>
      </c>
      <c r="C94" s="385" t="str">
        <f>VLOOKUP(B94,'7'!$B$7:$C$26,2,FALSE)</f>
        <v>Jaunimo ir su jaunimu dirbančių organizacijų stiprinimas, jaunimo užimtumo įvairinimas</v>
      </c>
      <c r="D94" s="385">
        <f>HLOOKUP(B94,'11'!$D$6:$W$75,70,FALSE)</f>
        <v>40</v>
      </c>
      <c r="E94" s="702" t="s">
        <v>1906</v>
      </c>
      <c r="F94" s="394" t="str">
        <f t="shared" si="6"/>
        <v>Gerai</v>
      </c>
      <c r="G94" s="389">
        <f t="shared" si="5"/>
        <v>92</v>
      </c>
    </row>
    <row r="95" spans="1:7" x14ac:dyDescent="0.3">
      <c r="A95" s="2" t="s">
        <v>1432</v>
      </c>
      <c r="B95" s="701" t="s">
        <v>3</v>
      </c>
      <c r="C95" s="385" t="str">
        <f>VLOOKUP(B95,'7'!$B$7:$C$26,2,FALSE)</f>
        <v>Potencialių pareiškėjų ir projektų vykdytojų mokymai</v>
      </c>
      <c r="D95" s="385">
        <f>HLOOKUP(B95,'11'!$D$6:$W$75,70,FALSE)</f>
        <v>0</v>
      </c>
      <c r="E95" s="702"/>
      <c r="F95" s="394" t="str">
        <f t="shared" si="6"/>
        <v>Gerai</v>
      </c>
      <c r="G95" s="389">
        <f t="shared" si="5"/>
        <v>0</v>
      </c>
    </row>
    <row r="96" spans="1:7" x14ac:dyDescent="0.3">
      <c r="A96" s="2" t="s">
        <v>1433</v>
      </c>
      <c r="B96" s="701" t="s">
        <v>4</v>
      </c>
      <c r="C96" s="385" t="str">
        <f>VLOOKUP(B96,'7'!$B$7:$C$26,2,FALSE)</f>
        <v>Skaitmeninių, informacinių, komunikacinių technologijų taikymas versle</v>
      </c>
      <c r="D96" s="385">
        <f>HLOOKUP(B96,'11'!$D$6:$W$75,70,FALSE)</f>
        <v>0</v>
      </c>
      <c r="E96" s="702"/>
      <c r="F96" s="394" t="str">
        <f t="shared" si="6"/>
        <v>Gerai</v>
      </c>
      <c r="G96" s="389">
        <f t="shared" si="5"/>
        <v>0</v>
      </c>
    </row>
    <row r="97" spans="1:7" x14ac:dyDescent="0.3">
      <c r="A97" s="2" t="s">
        <v>1434</v>
      </c>
      <c r="B97" s="701" t="s">
        <v>5</v>
      </c>
      <c r="C97" s="385" t="str">
        <f>VLOOKUP(B97,'7'!$B$7:$C$26,2,FALSE)</f>
        <v>Vietos produktų /paslaugų kūrimas ir (ar) populiarinimas taikant inovacijas</v>
      </c>
      <c r="D97" s="385">
        <f>HLOOKUP(B97,'11'!$D$6:$W$75,70,FALSE)</f>
        <v>0</v>
      </c>
      <c r="E97" s="702"/>
      <c r="F97" s="394" t="str">
        <f t="shared" si="6"/>
        <v>Gerai</v>
      </c>
      <c r="G97" s="389">
        <f t="shared" si="5"/>
        <v>0</v>
      </c>
    </row>
    <row r="98" spans="1:7" x14ac:dyDescent="0.3">
      <c r="A98" s="2" t="s">
        <v>1435</v>
      </c>
      <c r="B98" s="701" t="s">
        <v>6</v>
      </c>
      <c r="C98" s="385" t="str">
        <f>VLOOKUP(B98,'7'!$B$7:$C$26,2,FALSE)</f>
        <v>Paslaugų įvairinimas/kūrimas, stiprinant materialinę bazę ir (ar) kompetencijas</v>
      </c>
      <c r="D98" s="385">
        <f>HLOOKUP(B98,'11'!$D$6:$W$75,70,FALSE)</f>
        <v>0</v>
      </c>
      <c r="E98" s="702"/>
      <c r="F98" s="394" t="str">
        <f t="shared" si="6"/>
        <v>Gerai</v>
      </c>
      <c r="G98" s="389">
        <f t="shared" si="5"/>
        <v>0</v>
      </c>
    </row>
    <row r="99" spans="1:7" ht="43.2" x14ac:dyDescent="0.3">
      <c r="A99" s="2" t="s">
        <v>1436</v>
      </c>
      <c r="B99" s="701" t="s">
        <v>7</v>
      </c>
      <c r="C99" s="385" t="str">
        <f>VLOOKUP(B99,'7'!$B$7:$C$26,2,FALSE)</f>
        <v xml:space="preserve">Vietos gyventojų socialinio aktyvumo bei verslumo skatinimas įtraukiant pažeidžiamas grupes </v>
      </c>
      <c r="D99" s="385">
        <f>HLOOKUP(B99,'11'!$D$6:$W$75,70,FALSE)</f>
        <v>80</v>
      </c>
      <c r="E99" s="702" t="s">
        <v>1908</v>
      </c>
      <c r="F99" s="394" t="str">
        <f t="shared" si="6"/>
        <v>Gerai</v>
      </c>
      <c r="G99" s="389">
        <f t="shared" si="5"/>
        <v>159</v>
      </c>
    </row>
    <row r="100" spans="1:7" x14ac:dyDescent="0.3">
      <c r="A100" s="2" t="s">
        <v>1437</v>
      </c>
      <c r="B100" s="701" t="s">
        <v>8</v>
      </c>
      <c r="C100" s="385" t="str">
        <f>VLOOKUP(B100,'7'!$B$7:$C$26,2,FALSE)</f>
        <v>Bendruomeninio verslo kūrimas skatinant savanorystę</v>
      </c>
      <c r="D100" s="385">
        <f>HLOOKUP(B100,'11'!$D$6:$W$75,70,FALSE)</f>
        <v>5</v>
      </c>
      <c r="E100" s="702" t="s">
        <v>1909</v>
      </c>
      <c r="F100" s="394" t="str">
        <f t="shared" si="6"/>
        <v>Gerai</v>
      </c>
      <c r="G100" s="389">
        <f t="shared" si="5"/>
        <v>42</v>
      </c>
    </row>
    <row r="101" spans="1:7" x14ac:dyDescent="0.3">
      <c r="A101" s="2" t="s">
        <v>1438</v>
      </c>
      <c r="B101" s="701" t="s">
        <v>9</v>
      </c>
      <c r="C101" s="385" t="str">
        <f>VLOOKUP(B101,'7'!$B$7:$C$26,2,FALSE)</f>
        <v>Tarptautinis, teritorinis bendradarbiavimas</v>
      </c>
      <c r="D101" s="385">
        <f>HLOOKUP(B101,'11'!$D$6:$W$75,70,FALSE)</f>
        <v>0</v>
      </c>
      <c r="E101" s="702"/>
      <c r="F101" s="394" t="str">
        <f t="shared" si="6"/>
        <v>Gerai</v>
      </c>
      <c r="G101" s="389">
        <f t="shared" si="5"/>
        <v>0</v>
      </c>
    </row>
    <row r="102" spans="1:7" x14ac:dyDescent="0.3">
      <c r="A102" s="2" t="s">
        <v>1439</v>
      </c>
      <c r="B102" s="701" t="s">
        <v>43</v>
      </c>
      <c r="C102" s="385">
        <f>VLOOKUP(B102,'7'!$B$7:$C$26,2,FALSE)</f>
        <v>0</v>
      </c>
      <c r="D102" s="385">
        <f>HLOOKUP(B102,'11'!$D$6:$W$75,70,FALSE)</f>
        <v>0</v>
      </c>
      <c r="E102" s="702"/>
      <c r="F102" s="394" t="str">
        <f t="shared" si="6"/>
        <v>Gerai</v>
      </c>
      <c r="G102" s="389">
        <f t="shared" si="5"/>
        <v>0</v>
      </c>
    </row>
    <row r="103" spans="1:7" x14ac:dyDescent="0.3">
      <c r="A103" s="2" t="s">
        <v>1440</v>
      </c>
      <c r="B103" s="701" t="s">
        <v>44</v>
      </c>
      <c r="C103" s="385">
        <f>VLOOKUP(B103,'7'!$B$7:$C$26,2,FALSE)</f>
        <v>0</v>
      </c>
      <c r="D103" s="385">
        <f>HLOOKUP(B103,'11'!$D$6:$W$75,70,FALSE)</f>
        <v>0</v>
      </c>
      <c r="E103" s="702"/>
      <c r="F103" s="394" t="str">
        <f t="shared" si="6"/>
        <v>Gerai</v>
      </c>
      <c r="G103" s="389">
        <f t="shared" si="5"/>
        <v>0</v>
      </c>
    </row>
    <row r="104" spans="1:7" x14ac:dyDescent="0.3">
      <c r="A104" s="2" t="s">
        <v>1441</v>
      </c>
      <c r="B104" s="701" t="s">
        <v>45</v>
      </c>
      <c r="C104" s="385">
        <f>VLOOKUP(B104,'7'!$B$7:$C$26,2,FALSE)</f>
        <v>0</v>
      </c>
      <c r="D104" s="385">
        <f>HLOOKUP(B104,'11'!$D$6:$W$75,70,FALSE)</f>
        <v>0</v>
      </c>
      <c r="E104" s="702"/>
      <c r="F104" s="394" t="str">
        <f t="shared" si="6"/>
        <v>Gerai</v>
      </c>
      <c r="G104" s="389">
        <f t="shared" si="5"/>
        <v>0</v>
      </c>
    </row>
    <row r="105" spans="1:7" x14ac:dyDescent="0.3">
      <c r="A105" s="2" t="s">
        <v>1442</v>
      </c>
      <c r="B105" s="701" t="s">
        <v>46</v>
      </c>
      <c r="C105" s="385">
        <f>VLOOKUP(B105,'7'!$B$7:$C$26,2,FALSE)</f>
        <v>0</v>
      </c>
      <c r="D105" s="385">
        <f>HLOOKUP(B105,'11'!$D$6:$W$75,70,FALSE)</f>
        <v>0</v>
      </c>
      <c r="E105" s="702"/>
      <c r="F105" s="394" t="str">
        <f t="shared" si="6"/>
        <v>Gerai</v>
      </c>
      <c r="G105" s="389">
        <f t="shared" si="5"/>
        <v>0</v>
      </c>
    </row>
    <row r="106" spans="1:7" x14ac:dyDescent="0.3">
      <c r="A106" s="2" t="s">
        <v>1443</v>
      </c>
      <c r="B106" s="701" t="s">
        <v>47</v>
      </c>
      <c r="C106" s="385">
        <f>VLOOKUP(B106,'7'!$B$7:$C$26,2,FALSE)</f>
        <v>0</v>
      </c>
      <c r="D106" s="385">
        <f>HLOOKUP(B106,'11'!$D$6:$W$75,70,FALSE)</f>
        <v>0</v>
      </c>
      <c r="E106" s="702"/>
      <c r="F106" s="394" t="str">
        <f t="shared" si="6"/>
        <v>Gerai</v>
      </c>
      <c r="G106" s="389">
        <f t="shared" si="5"/>
        <v>0</v>
      </c>
    </row>
    <row r="107" spans="1:7" x14ac:dyDescent="0.3">
      <c r="A107" s="2" t="s">
        <v>1444</v>
      </c>
      <c r="B107" s="701" t="s">
        <v>48</v>
      </c>
      <c r="C107" s="385">
        <f>VLOOKUP(B107,'7'!$B$7:$C$26,2,FALSE)</f>
        <v>0</v>
      </c>
      <c r="D107" s="385">
        <f>HLOOKUP(B107,'11'!$D$6:$W$75,70,FALSE)</f>
        <v>0</v>
      </c>
      <c r="E107" s="702"/>
      <c r="F107" s="394" t="str">
        <f t="shared" si="6"/>
        <v>Gerai</v>
      </c>
      <c r="G107" s="389">
        <f t="shared" si="5"/>
        <v>0</v>
      </c>
    </row>
    <row r="108" spans="1:7" x14ac:dyDescent="0.3">
      <c r="A108" s="2" t="s">
        <v>1445</v>
      </c>
      <c r="B108" s="701" t="s">
        <v>49</v>
      </c>
      <c r="C108" s="385">
        <f>VLOOKUP(B108,'7'!$B$7:$C$26,2,FALSE)</f>
        <v>0</v>
      </c>
      <c r="D108" s="385">
        <f>HLOOKUP(B108,'11'!$D$6:$W$75,70,FALSE)</f>
        <v>0</v>
      </c>
      <c r="E108" s="702"/>
      <c r="F108" s="394" t="str">
        <f t="shared" si="6"/>
        <v>Gerai</v>
      </c>
      <c r="G108" s="389">
        <f t="shared" si="5"/>
        <v>0</v>
      </c>
    </row>
    <row r="109" spans="1:7" x14ac:dyDescent="0.3">
      <c r="A109" s="2" t="s">
        <v>1446</v>
      </c>
      <c r="B109" s="701" t="s">
        <v>50</v>
      </c>
      <c r="C109" s="385">
        <f>VLOOKUP(B109,'7'!$B$7:$C$26,2,FALSE)</f>
        <v>0</v>
      </c>
      <c r="D109" s="385">
        <f>HLOOKUP(B109,'11'!$D$6:$W$75,70,FALSE)</f>
        <v>0</v>
      </c>
      <c r="E109" s="702"/>
      <c r="F109" s="394" t="str">
        <f t="shared" si="6"/>
        <v>Gerai</v>
      </c>
      <c r="G109" s="389">
        <f t="shared" si="5"/>
        <v>0</v>
      </c>
    </row>
    <row r="110" spans="1:7" x14ac:dyDescent="0.3">
      <c r="A110" s="2" t="s">
        <v>1447</v>
      </c>
      <c r="B110" s="701" t="s">
        <v>51</v>
      </c>
      <c r="C110" s="385">
        <f>VLOOKUP(B110,'7'!$B$7:$C$26,2,FALSE)</f>
        <v>0</v>
      </c>
      <c r="D110" s="385">
        <f>HLOOKUP(B110,'11'!$D$6:$W$75,70,FALSE)</f>
        <v>0</v>
      </c>
      <c r="E110" s="702"/>
      <c r="F110" s="394" t="str">
        <f t="shared" si="6"/>
        <v>Gerai</v>
      </c>
      <c r="G110" s="389">
        <f t="shared" si="5"/>
        <v>0</v>
      </c>
    </row>
    <row r="111" spans="1:7" ht="15" thickBot="1" x14ac:dyDescent="0.35">
      <c r="A111" s="2" t="s">
        <v>1448</v>
      </c>
      <c r="B111" s="703" t="s">
        <v>52</v>
      </c>
      <c r="C111" s="704">
        <f>VLOOKUP(B111,'7'!$B$7:$C$26,2,FALSE)</f>
        <v>0</v>
      </c>
      <c r="D111" s="704">
        <f>HLOOKUP(B111,'11'!$D$6:$W$75,70,FALSE)</f>
        <v>0</v>
      </c>
      <c r="E111" s="705"/>
      <c r="F111" s="395" t="str">
        <f t="shared" si="6"/>
        <v>Gerai</v>
      </c>
      <c r="G111" s="390">
        <f t="shared" si="5"/>
        <v>0</v>
      </c>
    </row>
    <row r="114" spans="2:3" x14ac:dyDescent="0.3">
      <c r="B114" s="2"/>
      <c r="C114" s="360" t="s">
        <v>1360</v>
      </c>
    </row>
    <row r="115" spans="2:3" ht="43.2" x14ac:dyDescent="0.3">
      <c r="B115" s="2">
        <v>1</v>
      </c>
      <c r="C115" s="312" t="s">
        <v>1452</v>
      </c>
    </row>
    <row r="116" spans="2:3" ht="28.8" x14ac:dyDescent="0.3">
      <c r="B116" s="2">
        <v>2</v>
      </c>
      <c r="C116" s="312" t="s">
        <v>1361</v>
      </c>
    </row>
    <row r="117" spans="2:3" ht="72" x14ac:dyDescent="0.3">
      <c r="B117" s="2">
        <v>3</v>
      </c>
      <c r="C117" s="312" t="s">
        <v>1449</v>
      </c>
    </row>
    <row r="118" spans="2:3" ht="43.2" x14ac:dyDescent="0.3">
      <c r="B118" s="2">
        <v>4</v>
      </c>
      <c r="C118" s="312" t="s">
        <v>1453</v>
      </c>
    </row>
    <row r="119" spans="2:3" ht="86.4" x14ac:dyDescent="0.3">
      <c r="B119" s="2">
        <v>5</v>
      </c>
      <c r="C119" s="312" t="s">
        <v>1451</v>
      </c>
    </row>
    <row r="120" spans="2:3" x14ac:dyDescent="0.3">
      <c r="B120" s="2">
        <v>6</v>
      </c>
      <c r="C120" s="312" t="s">
        <v>1362</v>
      </c>
    </row>
    <row r="121" spans="2:3" ht="28.8" x14ac:dyDescent="0.3">
      <c r="B121" s="2">
        <v>7</v>
      </c>
      <c r="C121" s="312" t="s">
        <v>1454</v>
      </c>
    </row>
  </sheetData>
  <sheetProtection algorithmName="SHA-512" hashValue="xNDMm6ZpKBEW3NYLKFS5M/KOEzpuiPz3JVszT8c82hcnWA/yOnHNGMI1KmP37bSLvN1/575h0RdnrLcsg+3ulA==" saltValue="qfgl91ngo0t/16PHGJgpzQ==" spinCount="100000" sheet="1" objects="1" scenarios="1"/>
  <phoneticPr fontId="8" type="noConversion"/>
  <dataValidations count="1">
    <dataValidation type="textLength" allowBlank="1" showInputMessage="1" showErrorMessage="1" prompt="Maksimalus simbolių skaičius - 300" sqref="E8:E27 E71:E90 E29:E48 E50:E69 E92:E111" xr:uid="{00000000-0002-0000-0C00-000000000000}">
      <formula1>0</formula1>
      <formula2>300</formula2>
    </dataValidation>
  </dataValidations>
  <pageMargins left="0.70866141732283472" right="0.70866141732283472" top="0.74803149606299213" bottom="0.74803149606299213" header="0.31496062992125984" footer="0.31496062992125984"/>
  <pageSetup paperSize="9" scale="74" orientation="landscape" horizontalDpi="4294967293" verticalDpi="0" r:id="rId1"/>
  <rowBreaks count="4" manualBreakCount="4">
    <brk id="27" max="16383" man="1"/>
    <brk id="48" max="16383" man="1"/>
    <brk id="69" max="16383" man="1"/>
    <brk id="90" max="16383" man="1"/>
  </rowBreaks>
  <colBreaks count="1" manualBreakCount="1">
    <brk id="5" max="11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W32"/>
  <sheetViews>
    <sheetView topLeftCell="A3" zoomScaleNormal="100" workbookViewId="0">
      <selection activeCell="D8" sqref="D8"/>
    </sheetView>
  </sheetViews>
  <sheetFormatPr defaultColWidth="9.109375" defaultRowHeight="14.4" x14ac:dyDescent="0.3"/>
  <cols>
    <col min="1" max="1" width="8.6640625" style="10" customWidth="1"/>
    <col min="2" max="2" width="52.6640625" style="10" customWidth="1"/>
    <col min="3" max="3" width="10.6640625" style="12" customWidth="1"/>
    <col min="4" max="23" width="11.6640625" style="81" customWidth="1"/>
    <col min="24" max="16384" width="9.109375" style="10"/>
  </cols>
  <sheetData>
    <row r="1" spans="1:23" s="42" customFormat="1" ht="18" x14ac:dyDescent="0.3">
      <c r="A1" s="44" t="s">
        <v>209</v>
      </c>
      <c r="B1" s="44" t="s">
        <v>661</v>
      </c>
      <c r="C1" s="107"/>
      <c r="D1" s="108"/>
      <c r="E1" s="108"/>
      <c r="F1" s="44"/>
      <c r="G1" s="44"/>
      <c r="H1" s="108"/>
      <c r="I1" s="44"/>
      <c r="J1" s="44"/>
      <c r="K1" s="108"/>
      <c r="L1" s="44"/>
      <c r="M1" s="44"/>
      <c r="N1" s="44"/>
      <c r="O1" s="44"/>
      <c r="P1" s="44"/>
      <c r="Q1" s="44"/>
      <c r="R1" s="44"/>
      <c r="S1" s="44"/>
      <c r="T1" s="44"/>
      <c r="U1" s="44"/>
      <c r="V1" s="44"/>
      <c r="W1" s="44"/>
    </row>
    <row r="2" spans="1:23" x14ac:dyDescent="0.3">
      <c r="A2"/>
      <c r="B2"/>
      <c r="C2" s="8"/>
      <c r="D2" s="84"/>
      <c r="E2" s="84"/>
      <c r="F2" s="84"/>
      <c r="G2" s="84"/>
      <c r="H2" s="84"/>
      <c r="I2" s="84"/>
      <c r="J2" s="84"/>
      <c r="K2" s="84"/>
      <c r="L2" s="84"/>
      <c r="M2" s="84"/>
      <c r="N2" s="84"/>
      <c r="O2" s="84"/>
      <c r="P2" s="84"/>
      <c r="Q2" s="84"/>
      <c r="R2" s="84"/>
      <c r="S2" s="84"/>
      <c r="T2" s="84"/>
      <c r="U2" s="84"/>
      <c r="V2" s="84"/>
      <c r="W2" s="84"/>
    </row>
    <row r="3" spans="1:23" s="13" customFormat="1" x14ac:dyDescent="0.3">
      <c r="A3" s="1"/>
      <c r="B3" s="140" t="s">
        <v>1272</v>
      </c>
      <c r="C3" s="205" t="str">
        <f>'1'!C8</f>
        <v>TRAK</v>
      </c>
    </row>
    <row r="4" spans="1:23" customFormat="1" ht="15" thickBot="1" x14ac:dyDescent="0.35"/>
    <row r="5" spans="1:23" x14ac:dyDescent="0.3">
      <c r="A5"/>
      <c r="B5" s="269">
        <v>1</v>
      </c>
      <c r="C5" s="270">
        <v>2</v>
      </c>
      <c r="D5" s="378">
        <v>3</v>
      </c>
      <c r="E5" s="378">
        <v>4</v>
      </c>
      <c r="F5" s="378">
        <v>5</v>
      </c>
      <c r="G5" s="378">
        <v>6</v>
      </c>
      <c r="H5" s="378">
        <v>7</v>
      </c>
      <c r="I5" s="378">
        <v>8</v>
      </c>
      <c r="J5" s="378">
        <v>9</v>
      </c>
      <c r="K5" s="378">
        <v>10</v>
      </c>
      <c r="L5" s="378">
        <v>11</v>
      </c>
      <c r="M5" s="378">
        <v>12</v>
      </c>
      <c r="N5" s="378">
        <v>13</v>
      </c>
      <c r="O5" s="378">
        <v>14</v>
      </c>
      <c r="P5" s="378">
        <v>15</v>
      </c>
      <c r="Q5" s="378">
        <v>16</v>
      </c>
      <c r="R5" s="378">
        <v>17</v>
      </c>
      <c r="S5" s="378">
        <v>18</v>
      </c>
      <c r="T5" s="378">
        <v>19</v>
      </c>
      <c r="U5" s="378">
        <v>20</v>
      </c>
      <c r="V5" s="378">
        <v>21</v>
      </c>
      <c r="W5" s="379">
        <v>22</v>
      </c>
    </row>
    <row r="6" spans="1:23" ht="21" x14ac:dyDescent="0.4">
      <c r="A6" t="s">
        <v>433</v>
      </c>
      <c r="B6" s="709"/>
      <c r="C6" s="110" t="s">
        <v>404</v>
      </c>
      <c r="D6" s="88" t="s">
        <v>0</v>
      </c>
      <c r="E6" s="88" t="s">
        <v>1</v>
      </c>
      <c r="F6" s="88" t="s">
        <v>2</v>
      </c>
      <c r="G6" s="88" t="s">
        <v>3</v>
      </c>
      <c r="H6" s="88" t="s">
        <v>4</v>
      </c>
      <c r="I6" s="88" t="s">
        <v>5</v>
      </c>
      <c r="J6" s="88" t="s">
        <v>6</v>
      </c>
      <c r="K6" s="88" t="s">
        <v>7</v>
      </c>
      <c r="L6" s="88" t="s">
        <v>8</v>
      </c>
      <c r="M6" s="88" t="s">
        <v>9</v>
      </c>
      <c r="N6" s="88" t="s">
        <v>43</v>
      </c>
      <c r="O6" s="88" t="s">
        <v>44</v>
      </c>
      <c r="P6" s="88" t="s">
        <v>45</v>
      </c>
      <c r="Q6" s="88" t="s">
        <v>46</v>
      </c>
      <c r="R6" s="88" t="s">
        <v>47</v>
      </c>
      <c r="S6" s="88" t="s">
        <v>48</v>
      </c>
      <c r="T6" s="88" t="s">
        <v>49</v>
      </c>
      <c r="U6" s="88" t="s">
        <v>50</v>
      </c>
      <c r="V6" s="88" t="s">
        <v>51</v>
      </c>
      <c r="W6" s="377" t="s">
        <v>52</v>
      </c>
    </row>
    <row r="7" spans="1:23" ht="102" customHeight="1" x14ac:dyDescent="0.3">
      <c r="A7" t="s">
        <v>434</v>
      </c>
      <c r="B7" s="710"/>
      <c r="C7" s="706" t="s">
        <v>160</v>
      </c>
      <c r="D7" s="707" t="str">
        <f>'10'!D7</f>
        <v>Kraštovaizdžio išsaugojimas ir pritaikymas poilsiui, sveikatinimui, turzmui</v>
      </c>
      <c r="E7" s="707" t="str">
        <f>'10'!E7</f>
        <v>Tvarios aplinkos kūrimas, aplinkosauginio sąmoningumo didinimas</v>
      </c>
      <c r="F7" s="707" t="str">
        <f>'10'!F7</f>
        <v>Jaunimo ir su jaunimu dirbančių organizacijų stiprinimas, jaunimo užimtumo įvairinimas</v>
      </c>
      <c r="G7" s="707" t="str">
        <f>'10'!G7</f>
        <v>Potencialių pareiškėjų ir projektų vykdytojų mokymai</v>
      </c>
      <c r="H7" s="707" t="str">
        <f>'10'!H7</f>
        <v>Skaitmeninių, informacinių, komunikacinių technologijų taikymas versle</v>
      </c>
      <c r="I7" s="707" t="str">
        <f>'10'!I7</f>
        <v>Vietos produktų /paslaugų kūrimas ir (ar) populiarinimas taikant inovacijas</v>
      </c>
      <c r="J7" s="707" t="str">
        <f>'10'!J7</f>
        <v>Paslaugų įvairinimas/kūrimas, stiprinant materialinę bazę ir (ar) kompetencijas</v>
      </c>
      <c r="K7" s="707" t="str">
        <f>'10'!K7</f>
        <v xml:space="preserve">Vietos gyventojų socialinio aktyvumo bei verslumo skatinimas įtraukiant pažeidžiamas grupes </v>
      </c>
      <c r="L7" s="707" t="str">
        <f>'10'!L7</f>
        <v>Bendruomeninio verslo kūrimas skatinant savanorystę</v>
      </c>
      <c r="M7" s="707" t="str">
        <f>'10'!M7</f>
        <v>Tarptautinis, teritorinis bendradarbiavimas</v>
      </c>
      <c r="N7" s="707">
        <f>'10'!N7</f>
        <v>0</v>
      </c>
      <c r="O7" s="707">
        <f>'10'!O7</f>
        <v>0</v>
      </c>
      <c r="P7" s="707">
        <f>'10'!P7</f>
        <v>0</v>
      </c>
      <c r="Q7" s="707">
        <f>'10'!Q7</f>
        <v>0</v>
      </c>
      <c r="R7" s="707">
        <f>'10'!R7</f>
        <v>0</v>
      </c>
      <c r="S7" s="707">
        <f>'10'!S7</f>
        <v>0</v>
      </c>
      <c r="T7" s="707">
        <f>'10'!T7</f>
        <v>0</v>
      </c>
      <c r="U7" s="707">
        <f>'10'!U7</f>
        <v>0</v>
      </c>
      <c r="V7" s="707">
        <f>'10'!V7</f>
        <v>0</v>
      </c>
      <c r="W7" s="711">
        <f>'10'!W7</f>
        <v>0</v>
      </c>
    </row>
    <row r="8" spans="1:23" x14ac:dyDescent="0.3">
      <c r="A8" t="s">
        <v>435</v>
      </c>
      <c r="B8" s="533" t="s">
        <v>457</v>
      </c>
      <c r="C8" s="112">
        <f>SUM(D8:W8)</f>
        <v>9.5</v>
      </c>
      <c r="D8" s="111">
        <f>'11'!D25</f>
        <v>0</v>
      </c>
      <c r="E8" s="111">
        <f>'11'!E25</f>
        <v>0</v>
      </c>
      <c r="F8" s="111">
        <f>'11'!F25</f>
        <v>0</v>
      </c>
      <c r="G8" s="111">
        <f>'11'!G25</f>
        <v>0</v>
      </c>
      <c r="H8" s="111">
        <f>'11'!H25</f>
        <v>2</v>
      </c>
      <c r="I8" s="111">
        <f>'11'!I25</f>
        <v>1</v>
      </c>
      <c r="J8" s="111">
        <f>'11'!J25</f>
        <v>4</v>
      </c>
      <c r="K8" s="111">
        <f>'11'!K25</f>
        <v>2</v>
      </c>
      <c r="L8" s="111">
        <f>'11'!L25</f>
        <v>0.5</v>
      </c>
      <c r="M8" s="111">
        <f>'11'!M25</f>
        <v>0</v>
      </c>
      <c r="N8" s="111">
        <f>'11'!N25</f>
        <v>0</v>
      </c>
      <c r="O8" s="111">
        <f>'11'!O25</f>
        <v>0</v>
      </c>
      <c r="P8" s="111">
        <f>'11'!P25</f>
        <v>0</v>
      </c>
      <c r="Q8" s="111">
        <f>'11'!Q25</f>
        <v>0</v>
      </c>
      <c r="R8" s="111">
        <f>'11'!R25</f>
        <v>0</v>
      </c>
      <c r="S8" s="111">
        <f>'11'!S25</f>
        <v>0</v>
      </c>
      <c r="T8" s="111">
        <f>'11'!T25</f>
        <v>0</v>
      </c>
      <c r="U8" s="111">
        <f>'11'!U25</f>
        <v>0</v>
      </c>
      <c r="V8" s="111">
        <f>'11'!V25</f>
        <v>0</v>
      </c>
      <c r="W8" s="381">
        <f>'11'!W25</f>
        <v>0</v>
      </c>
    </row>
    <row r="9" spans="1:23" x14ac:dyDescent="0.3">
      <c r="A9" t="s">
        <v>436</v>
      </c>
      <c r="B9" s="533" t="str">
        <f>'11'!B26</f>
        <v>Ar aktualus darbo vietų paskirstymas pagal lytį?</v>
      </c>
      <c r="C9" s="745"/>
      <c r="D9" s="111" t="str">
        <f>'11'!D26</f>
        <v>Ne</v>
      </c>
      <c r="E9" s="111" t="str">
        <f>'11'!E26</f>
        <v>Ne</v>
      </c>
      <c r="F9" s="111" t="str">
        <f>'11'!F26</f>
        <v>Ne</v>
      </c>
      <c r="G9" s="111" t="str">
        <f>'11'!G26</f>
        <v>Ne</v>
      </c>
      <c r="H9" s="111" t="str">
        <f>'11'!H26</f>
        <v>Ne</v>
      </c>
      <c r="I9" s="111" t="str">
        <f>'11'!I26</f>
        <v>Ne</v>
      </c>
      <c r="J9" s="111" t="str">
        <f>'11'!J26</f>
        <v>Ne</v>
      </c>
      <c r="K9" s="111" t="str">
        <f>'11'!K26</f>
        <v>Ne</v>
      </c>
      <c r="L9" s="111" t="str">
        <f>'11'!L26</f>
        <v>Ne</v>
      </c>
      <c r="M9" s="111" t="str">
        <f>'11'!M26</f>
        <v>Ne</v>
      </c>
      <c r="N9" s="111" t="str">
        <f>'11'!N26</f>
        <v>Ne</v>
      </c>
      <c r="O9" s="111" t="str">
        <f>'11'!O26</f>
        <v>Ne</v>
      </c>
      <c r="P9" s="111" t="str">
        <f>'11'!P26</f>
        <v>Ne</v>
      </c>
      <c r="Q9" s="111" t="str">
        <f>'11'!Q26</f>
        <v>Ne</v>
      </c>
      <c r="R9" s="111" t="str">
        <f>'11'!R26</f>
        <v>Ne</v>
      </c>
      <c r="S9" s="111" t="str">
        <f>'11'!S26</f>
        <v>Ne</v>
      </c>
      <c r="T9" s="111" t="str">
        <f>'11'!T26</f>
        <v>Ne</v>
      </c>
      <c r="U9" s="111" t="str">
        <f>'11'!U26</f>
        <v>Ne</v>
      </c>
      <c r="V9" s="111" t="str">
        <f>'11'!V26</f>
        <v>Ne</v>
      </c>
      <c r="W9" s="381" t="str">
        <f>'11'!W26</f>
        <v>Ne</v>
      </c>
    </row>
    <row r="10" spans="1:23" x14ac:dyDescent="0.3">
      <c r="A10" t="s">
        <v>437</v>
      </c>
      <c r="B10" s="533" t="str">
        <f>'11'!B27</f>
        <v>Ar aktualus darbo vietų paskirstymas pagal amžių?</v>
      </c>
      <c r="C10" s="745"/>
      <c r="D10" s="111" t="str">
        <f>'11'!D27</f>
        <v>Ne</v>
      </c>
      <c r="E10" s="111" t="str">
        <f>'11'!E27</f>
        <v>Ne</v>
      </c>
      <c r="F10" s="111" t="str">
        <f>'11'!F27</f>
        <v>Ne</v>
      </c>
      <c r="G10" s="111" t="str">
        <f>'11'!G27</f>
        <v>Ne</v>
      </c>
      <c r="H10" s="111" t="str">
        <f>'11'!H27</f>
        <v>Ne</v>
      </c>
      <c r="I10" s="111" t="str">
        <f>'11'!I27</f>
        <v>Ne</v>
      </c>
      <c r="J10" s="111" t="str">
        <f>'11'!J27</f>
        <v>Ne</v>
      </c>
      <c r="K10" s="111" t="str">
        <f>'11'!K27</f>
        <v>Ne</v>
      </c>
      <c r="L10" s="111" t="str">
        <f>'11'!L27</f>
        <v>Ne</v>
      </c>
      <c r="M10" s="111" t="str">
        <f>'11'!M27</f>
        <v>Ne</v>
      </c>
      <c r="N10" s="111" t="str">
        <f>'11'!N27</f>
        <v>Ne</v>
      </c>
      <c r="O10" s="111" t="str">
        <f>'11'!O27</f>
        <v>Ne</v>
      </c>
      <c r="P10" s="111" t="str">
        <f>'11'!P27</f>
        <v>Ne</v>
      </c>
      <c r="Q10" s="111" t="str">
        <f>'11'!Q27</f>
        <v>Ne</v>
      </c>
      <c r="R10" s="111" t="str">
        <f>'11'!R27</f>
        <v>Ne</v>
      </c>
      <c r="S10" s="111" t="str">
        <f>'11'!S27</f>
        <v>Ne</v>
      </c>
      <c r="T10" s="111" t="str">
        <f>'11'!T27</f>
        <v>Ne</v>
      </c>
      <c r="U10" s="111" t="str">
        <f>'11'!U27</f>
        <v>Ne</v>
      </c>
      <c r="V10" s="111" t="str">
        <f>'11'!V27</f>
        <v>Ne</v>
      </c>
      <c r="W10" s="381" t="str">
        <f>'11'!W27</f>
        <v>Ne</v>
      </c>
    </row>
    <row r="11" spans="1:23" x14ac:dyDescent="0.3">
      <c r="A11" t="s">
        <v>438</v>
      </c>
      <c r="B11" s="382" t="s">
        <v>468</v>
      </c>
      <c r="C11" s="112">
        <f t="shared" ref="C11:C15" si="0">SUM(D11:W11)</f>
        <v>0</v>
      </c>
      <c r="D11" s="111">
        <f>SUM(D12:D14)</f>
        <v>0</v>
      </c>
      <c r="E11" s="111">
        <f t="shared" ref="E11:W11" si="1">SUM(E12:E14)</f>
        <v>0</v>
      </c>
      <c r="F11" s="111">
        <f t="shared" si="1"/>
        <v>0</v>
      </c>
      <c r="G11" s="111">
        <f t="shared" si="1"/>
        <v>0</v>
      </c>
      <c r="H11" s="111">
        <f t="shared" si="1"/>
        <v>0</v>
      </c>
      <c r="I11" s="111">
        <f t="shared" si="1"/>
        <v>0</v>
      </c>
      <c r="J11" s="111">
        <f t="shared" si="1"/>
        <v>0</v>
      </c>
      <c r="K11" s="111">
        <f t="shared" si="1"/>
        <v>0</v>
      </c>
      <c r="L11" s="111">
        <f t="shared" si="1"/>
        <v>0</v>
      </c>
      <c r="M11" s="111">
        <f t="shared" si="1"/>
        <v>0</v>
      </c>
      <c r="N11" s="111">
        <f t="shared" si="1"/>
        <v>0</v>
      </c>
      <c r="O11" s="111">
        <f t="shared" si="1"/>
        <v>0</v>
      </c>
      <c r="P11" s="111">
        <f t="shared" si="1"/>
        <v>0</v>
      </c>
      <c r="Q11" s="111">
        <f t="shared" si="1"/>
        <v>0</v>
      </c>
      <c r="R11" s="111">
        <f t="shared" si="1"/>
        <v>0</v>
      </c>
      <c r="S11" s="111">
        <f t="shared" si="1"/>
        <v>0</v>
      </c>
      <c r="T11" s="111">
        <f t="shared" si="1"/>
        <v>0</v>
      </c>
      <c r="U11" s="111">
        <f t="shared" si="1"/>
        <v>0</v>
      </c>
      <c r="V11" s="111">
        <f t="shared" si="1"/>
        <v>0</v>
      </c>
      <c r="W11" s="381">
        <f t="shared" si="1"/>
        <v>0</v>
      </c>
    </row>
    <row r="12" spans="1:23" x14ac:dyDescent="0.3">
      <c r="A12" t="s">
        <v>439</v>
      </c>
      <c r="B12" s="533" t="s">
        <v>146</v>
      </c>
      <c r="C12" s="112">
        <f t="shared" si="0"/>
        <v>0</v>
      </c>
      <c r="D12" s="708" t="str">
        <f t="shared" ref="D12:W14" si="2">IF(D$9="taip","Užpildykite","netaikoma")</f>
        <v>netaikoma</v>
      </c>
      <c r="E12" s="708" t="str">
        <f t="shared" si="2"/>
        <v>netaikoma</v>
      </c>
      <c r="F12" s="708" t="str">
        <f t="shared" si="2"/>
        <v>netaikoma</v>
      </c>
      <c r="G12" s="708" t="str">
        <f t="shared" si="2"/>
        <v>netaikoma</v>
      </c>
      <c r="H12" s="708" t="str">
        <f t="shared" si="2"/>
        <v>netaikoma</v>
      </c>
      <c r="I12" s="708" t="str">
        <f t="shared" si="2"/>
        <v>netaikoma</v>
      </c>
      <c r="J12" s="708" t="str">
        <f t="shared" si="2"/>
        <v>netaikoma</v>
      </c>
      <c r="K12" s="708" t="str">
        <f t="shared" si="2"/>
        <v>netaikoma</v>
      </c>
      <c r="L12" s="708" t="str">
        <f t="shared" si="2"/>
        <v>netaikoma</v>
      </c>
      <c r="M12" s="708" t="str">
        <f t="shared" si="2"/>
        <v>netaikoma</v>
      </c>
      <c r="N12" s="708" t="str">
        <f t="shared" si="2"/>
        <v>netaikoma</v>
      </c>
      <c r="O12" s="708" t="str">
        <f t="shared" si="2"/>
        <v>netaikoma</v>
      </c>
      <c r="P12" s="708" t="str">
        <f t="shared" si="2"/>
        <v>netaikoma</v>
      </c>
      <c r="Q12" s="708" t="str">
        <f t="shared" si="2"/>
        <v>netaikoma</v>
      </c>
      <c r="R12" s="708" t="str">
        <f t="shared" si="2"/>
        <v>netaikoma</v>
      </c>
      <c r="S12" s="708" t="str">
        <f t="shared" si="2"/>
        <v>netaikoma</v>
      </c>
      <c r="T12" s="708" t="str">
        <f t="shared" si="2"/>
        <v>netaikoma</v>
      </c>
      <c r="U12" s="708" t="str">
        <f t="shared" si="2"/>
        <v>netaikoma</v>
      </c>
      <c r="V12" s="708" t="str">
        <f t="shared" si="2"/>
        <v>netaikoma</v>
      </c>
      <c r="W12" s="712" t="str">
        <f t="shared" si="2"/>
        <v>netaikoma</v>
      </c>
    </row>
    <row r="13" spans="1:23" x14ac:dyDescent="0.3">
      <c r="A13" t="s">
        <v>440</v>
      </c>
      <c r="B13" s="533" t="s">
        <v>147</v>
      </c>
      <c r="C13" s="112">
        <f t="shared" si="0"/>
        <v>0</v>
      </c>
      <c r="D13" s="708" t="str">
        <f t="shared" ref="D13:S13" si="3">IF(D$9="taip","Užpildykite","netaikoma")</f>
        <v>netaikoma</v>
      </c>
      <c r="E13" s="708" t="str">
        <f t="shared" si="3"/>
        <v>netaikoma</v>
      </c>
      <c r="F13" s="708" t="str">
        <f t="shared" si="3"/>
        <v>netaikoma</v>
      </c>
      <c r="G13" s="708" t="str">
        <f t="shared" si="3"/>
        <v>netaikoma</v>
      </c>
      <c r="H13" s="708" t="str">
        <f t="shared" si="3"/>
        <v>netaikoma</v>
      </c>
      <c r="I13" s="708" t="str">
        <f t="shared" si="3"/>
        <v>netaikoma</v>
      </c>
      <c r="J13" s="708" t="str">
        <f t="shared" si="3"/>
        <v>netaikoma</v>
      </c>
      <c r="K13" s="708" t="str">
        <f t="shared" si="3"/>
        <v>netaikoma</v>
      </c>
      <c r="L13" s="708" t="str">
        <f t="shared" si="3"/>
        <v>netaikoma</v>
      </c>
      <c r="M13" s="708" t="str">
        <f t="shared" si="3"/>
        <v>netaikoma</v>
      </c>
      <c r="N13" s="708" t="str">
        <f t="shared" si="3"/>
        <v>netaikoma</v>
      </c>
      <c r="O13" s="708" t="str">
        <f t="shared" si="3"/>
        <v>netaikoma</v>
      </c>
      <c r="P13" s="708" t="str">
        <f t="shared" si="3"/>
        <v>netaikoma</v>
      </c>
      <c r="Q13" s="708" t="str">
        <f t="shared" si="3"/>
        <v>netaikoma</v>
      </c>
      <c r="R13" s="708" t="str">
        <f t="shared" si="3"/>
        <v>netaikoma</v>
      </c>
      <c r="S13" s="708" t="str">
        <f t="shared" si="3"/>
        <v>netaikoma</v>
      </c>
      <c r="T13" s="708" t="str">
        <f t="shared" si="2"/>
        <v>netaikoma</v>
      </c>
      <c r="U13" s="708" t="str">
        <f t="shared" si="2"/>
        <v>netaikoma</v>
      </c>
      <c r="V13" s="708" t="str">
        <f t="shared" si="2"/>
        <v>netaikoma</v>
      </c>
      <c r="W13" s="712" t="str">
        <f t="shared" si="2"/>
        <v>netaikoma</v>
      </c>
    </row>
    <row r="14" spans="1:23" x14ac:dyDescent="0.3">
      <c r="A14" t="s">
        <v>441</v>
      </c>
      <c r="B14" s="533" t="s">
        <v>148</v>
      </c>
      <c r="C14" s="112">
        <f t="shared" si="0"/>
        <v>0</v>
      </c>
      <c r="D14" s="708" t="str">
        <f t="shared" si="2"/>
        <v>netaikoma</v>
      </c>
      <c r="E14" s="708" t="str">
        <f t="shared" si="2"/>
        <v>netaikoma</v>
      </c>
      <c r="F14" s="708" t="str">
        <f t="shared" si="2"/>
        <v>netaikoma</v>
      </c>
      <c r="G14" s="708" t="str">
        <f t="shared" si="2"/>
        <v>netaikoma</v>
      </c>
      <c r="H14" s="708" t="str">
        <f t="shared" si="2"/>
        <v>netaikoma</v>
      </c>
      <c r="I14" s="708" t="str">
        <f t="shared" si="2"/>
        <v>netaikoma</v>
      </c>
      <c r="J14" s="708" t="str">
        <f t="shared" si="2"/>
        <v>netaikoma</v>
      </c>
      <c r="K14" s="708" t="str">
        <f t="shared" si="2"/>
        <v>netaikoma</v>
      </c>
      <c r="L14" s="708" t="str">
        <f t="shared" si="2"/>
        <v>netaikoma</v>
      </c>
      <c r="M14" s="708" t="str">
        <f t="shared" si="2"/>
        <v>netaikoma</v>
      </c>
      <c r="N14" s="708" t="str">
        <f t="shared" si="2"/>
        <v>netaikoma</v>
      </c>
      <c r="O14" s="708" t="str">
        <f t="shared" si="2"/>
        <v>netaikoma</v>
      </c>
      <c r="P14" s="708" t="str">
        <f t="shared" si="2"/>
        <v>netaikoma</v>
      </c>
      <c r="Q14" s="708" t="str">
        <f t="shared" si="2"/>
        <v>netaikoma</v>
      </c>
      <c r="R14" s="708" t="str">
        <f t="shared" si="2"/>
        <v>netaikoma</v>
      </c>
      <c r="S14" s="708" t="str">
        <f t="shared" si="2"/>
        <v>netaikoma</v>
      </c>
      <c r="T14" s="708" t="str">
        <f t="shared" si="2"/>
        <v>netaikoma</v>
      </c>
      <c r="U14" s="708" t="str">
        <f t="shared" si="2"/>
        <v>netaikoma</v>
      </c>
      <c r="V14" s="708" t="str">
        <f t="shared" si="2"/>
        <v>netaikoma</v>
      </c>
      <c r="W14" s="712" t="str">
        <f t="shared" si="2"/>
        <v>netaikoma</v>
      </c>
    </row>
    <row r="15" spans="1:23" x14ac:dyDescent="0.3">
      <c r="A15" t="s">
        <v>442</v>
      </c>
      <c r="B15" s="382" t="s">
        <v>403</v>
      </c>
      <c r="C15" s="112">
        <f t="shared" si="0"/>
        <v>0</v>
      </c>
      <c r="D15" s="111">
        <f>SUM(D16:D18)</f>
        <v>0</v>
      </c>
      <c r="E15" s="111">
        <f t="shared" ref="E15:W15" si="4">SUM(E16:E18)</f>
        <v>0</v>
      </c>
      <c r="F15" s="111">
        <f t="shared" si="4"/>
        <v>0</v>
      </c>
      <c r="G15" s="111">
        <f t="shared" si="4"/>
        <v>0</v>
      </c>
      <c r="H15" s="111">
        <f t="shared" si="4"/>
        <v>0</v>
      </c>
      <c r="I15" s="111">
        <f t="shared" si="4"/>
        <v>0</v>
      </c>
      <c r="J15" s="111">
        <f t="shared" si="4"/>
        <v>0</v>
      </c>
      <c r="K15" s="111">
        <f t="shared" si="4"/>
        <v>0</v>
      </c>
      <c r="L15" s="111">
        <f t="shared" si="4"/>
        <v>0</v>
      </c>
      <c r="M15" s="111">
        <f t="shared" si="4"/>
        <v>0</v>
      </c>
      <c r="N15" s="111">
        <f t="shared" si="4"/>
        <v>0</v>
      </c>
      <c r="O15" s="111">
        <f t="shared" si="4"/>
        <v>0</v>
      </c>
      <c r="P15" s="111">
        <f t="shared" si="4"/>
        <v>0</v>
      </c>
      <c r="Q15" s="111">
        <f t="shared" si="4"/>
        <v>0</v>
      </c>
      <c r="R15" s="111">
        <f t="shared" si="4"/>
        <v>0</v>
      </c>
      <c r="S15" s="111">
        <f t="shared" si="4"/>
        <v>0</v>
      </c>
      <c r="T15" s="111">
        <f t="shared" si="4"/>
        <v>0</v>
      </c>
      <c r="U15" s="111">
        <f t="shared" si="4"/>
        <v>0</v>
      </c>
      <c r="V15" s="111">
        <f t="shared" si="4"/>
        <v>0</v>
      </c>
      <c r="W15" s="381">
        <f t="shared" si="4"/>
        <v>0</v>
      </c>
    </row>
    <row r="16" spans="1:23" x14ac:dyDescent="0.3">
      <c r="A16" t="s">
        <v>443</v>
      </c>
      <c r="B16" s="533" t="s">
        <v>145</v>
      </c>
      <c r="C16" s="112">
        <f>SUM(D16:W16)</f>
        <v>0</v>
      </c>
      <c r="D16" s="708" t="str">
        <f t="shared" ref="D16:W18" si="5">IF(D$10="taip","Užpildykite","netaikoma")</f>
        <v>netaikoma</v>
      </c>
      <c r="E16" s="708" t="str">
        <f t="shared" si="5"/>
        <v>netaikoma</v>
      </c>
      <c r="F16" s="708" t="str">
        <f t="shared" si="5"/>
        <v>netaikoma</v>
      </c>
      <c r="G16" s="708" t="str">
        <f t="shared" si="5"/>
        <v>netaikoma</v>
      </c>
      <c r="H16" s="708" t="str">
        <f t="shared" si="5"/>
        <v>netaikoma</v>
      </c>
      <c r="I16" s="708" t="str">
        <f t="shared" si="5"/>
        <v>netaikoma</v>
      </c>
      <c r="J16" s="708" t="str">
        <f t="shared" si="5"/>
        <v>netaikoma</v>
      </c>
      <c r="K16" s="708" t="str">
        <f t="shared" si="5"/>
        <v>netaikoma</v>
      </c>
      <c r="L16" s="708" t="str">
        <f t="shared" si="5"/>
        <v>netaikoma</v>
      </c>
      <c r="M16" s="708" t="str">
        <f t="shared" si="5"/>
        <v>netaikoma</v>
      </c>
      <c r="N16" s="708" t="str">
        <f t="shared" si="5"/>
        <v>netaikoma</v>
      </c>
      <c r="O16" s="708" t="str">
        <f t="shared" si="5"/>
        <v>netaikoma</v>
      </c>
      <c r="P16" s="708" t="str">
        <f t="shared" si="5"/>
        <v>netaikoma</v>
      </c>
      <c r="Q16" s="708" t="str">
        <f t="shared" si="5"/>
        <v>netaikoma</v>
      </c>
      <c r="R16" s="708" t="str">
        <f t="shared" si="5"/>
        <v>netaikoma</v>
      </c>
      <c r="S16" s="708" t="str">
        <f t="shared" si="5"/>
        <v>netaikoma</v>
      </c>
      <c r="T16" s="708" t="str">
        <f t="shared" si="5"/>
        <v>netaikoma</v>
      </c>
      <c r="U16" s="708" t="str">
        <f t="shared" si="5"/>
        <v>netaikoma</v>
      </c>
      <c r="V16" s="708" t="str">
        <f t="shared" si="5"/>
        <v>netaikoma</v>
      </c>
      <c r="W16" s="712" t="str">
        <f t="shared" si="5"/>
        <v>netaikoma</v>
      </c>
    </row>
    <row r="17" spans="1:23" x14ac:dyDescent="0.3">
      <c r="A17" t="s">
        <v>444</v>
      </c>
      <c r="B17" s="533" t="s">
        <v>143</v>
      </c>
      <c r="C17" s="112">
        <f>SUM(D17:W17)</f>
        <v>0</v>
      </c>
      <c r="D17" s="708" t="str">
        <f t="shared" ref="D17:S17" si="6">IF(D$10="taip","Užpildykite","netaikoma")</f>
        <v>netaikoma</v>
      </c>
      <c r="E17" s="708" t="str">
        <f t="shared" si="6"/>
        <v>netaikoma</v>
      </c>
      <c r="F17" s="708" t="str">
        <f t="shared" si="6"/>
        <v>netaikoma</v>
      </c>
      <c r="G17" s="708" t="str">
        <f t="shared" si="6"/>
        <v>netaikoma</v>
      </c>
      <c r="H17" s="708" t="str">
        <f t="shared" si="6"/>
        <v>netaikoma</v>
      </c>
      <c r="I17" s="708" t="str">
        <f t="shared" si="6"/>
        <v>netaikoma</v>
      </c>
      <c r="J17" s="708" t="str">
        <f t="shared" si="6"/>
        <v>netaikoma</v>
      </c>
      <c r="K17" s="708" t="str">
        <f t="shared" si="6"/>
        <v>netaikoma</v>
      </c>
      <c r="L17" s="708" t="str">
        <f t="shared" si="6"/>
        <v>netaikoma</v>
      </c>
      <c r="M17" s="708" t="str">
        <f t="shared" si="6"/>
        <v>netaikoma</v>
      </c>
      <c r="N17" s="708" t="str">
        <f t="shared" si="6"/>
        <v>netaikoma</v>
      </c>
      <c r="O17" s="708" t="str">
        <f t="shared" si="6"/>
        <v>netaikoma</v>
      </c>
      <c r="P17" s="708" t="str">
        <f t="shared" si="6"/>
        <v>netaikoma</v>
      </c>
      <c r="Q17" s="708" t="str">
        <f t="shared" si="6"/>
        <v>netaikoma</v>
      </c>
      <c r="R17" s="708" t="str">
        <f t="shared" si="6"/>
        <v>netaikoma</v>
      </c>
      <c r="S17" s="708" t="str">
        <f t="shared" si="6"/>
        <v>netaikoma</v>
      </c>
      <c r="T17" s="708" t="str">
        <f t="shared" si="5"/>
        <v>netaikoma</v>
      </c>
      <c r="U17" s="708" t="str">
        <f t="shared" si="5"/>
        <v>netaikoma</v>
      </c>
      <c r="V17" s="708" t="str">
        <f t="shared" si="5"/>
        <v>netaikoma</v>
      </c>
      <c r="W17" s="712" t="str">
        <f t="shared" si="5"/>
        <v>netaikoma</v>
      </c>
    </row>
    <row r="18" spans="1:23" ht="15" thickBot="1" x14ac:dyDescent="0.35">
      <c r="A18" t="s">
        <v>445</v>
      </c>
      <c r="B18" s="713" t="s">
        <v>144</v>
      </c>
      <c r="C18" s="714">
        <f>SUM(D18:W18)</f>
        <v>0</v>
      </c>
      <c r="D18" s="715" t="str">
        <f t="shared" si="5"/>
        <v>netaikoma</v>
      </c>
      <c r="E18" s="715" t="str">
        <f t="shared" si="5"/>
        <v>netaikoma</v>
      </c>
      <c r="F18" s="715" t="str">
        <f t="shared" si="5"/>
        <v>netaikoma</v>
      </c>
      <c r="G18" s="715" t="str">
        <f t="shared" si="5"/>
        <v>netaikoma</v>
      </c>
      <c r="H18" s="715" t="str">
        <f t="shared" si="5"/>
        <v>netaikoma</v>
      </c>
      <c r="I18" s="715" t="str">
        <f t="shared" si="5"/>
        <v>netaikoma</v>
      </c>
      <c r="J18" s="715" t="str">
        <f t="shared" si="5"/>
        <v>netaikoma</v>
      </c>
      <c r="K18" s="715" t="str">
        <f t="shared" si="5"/>
        <v>netaikoma</v>
      </c>
      <c r="L18" s="715" t="str">
        <f t="shared" si="5"/>
        <v>netaikoma</v>
      </c>
      <c r="M18" s="715" t="str">
        <f t="shared" si="5"/>
        <v>netaikoma</v>
      </c>
      <c r="N18" s="715" t="str">
        <f t="shared" si="5"/>
        <v>netaikoma</v>
      </c>
      <c r="O18" s="715" t="str">
        <f t="shared" si="5"/>
        <v>netaikoma</v>
      </c>
      <c r="P18" s="715" t="str">
        <f t="shared" si="5"/>
        <v>netaikoma</v>
      </c>
      <c r="Q18" s="715" t="str">
        <f t="shared" si="5"/>
        <v>netaikoma</v>
      </c>
      <c r="R18" s="715" t="str">
        <f t="shared" si="5"/>
        <v>netaikoma</v>
      </c>
      <c r="S18" s="715" t="str">
        <f t="shared" si="5"/>
        <v>netaikoma</v>
      </c>
      <c r="T18" s="715" t="str">
        <f t="shared" si="5"/>
        <v>netaikoma</v>
      </c>
      <c r="U18" s="715" t="str">
        <f t="shared" si="5"/>
        <v>netaikoma</v>
      </c>
      <c r="V18" s="715" t="str">
        <f t="shared" si="5"/>
        <v>netaikoma</v>
      </c>
      <c r="W18" s="716" t="str">
        <f t="shared" si="5"/>
        <v>netaikoma</v>
      </c>
    </row>
    <row r="19" spans="1:23" x14ac:dyDescent="0.3">
      <c r="A19" t="s">
        <v>446</v>
      </c>
      <c r="B19" s="197" t="s">
        <v>1650</v>
      </c>
      <c r="C19" s="198" t="str">
        <f t="shared" ref="C19" si="7">IF(C8=C11,"Gerai","Klaida")</f>
        <v>Klaida</v>
      </c>
      <c r="D19" s="199" t="str">
        <f>IF(D9="Taip",IF(D8=D11,"Gerai","Klaida"),"Gerai")</f>
        <v>Gerai</v>
      </c>
      <c r="E19" s="199" t="str">
        <f t="shared" ref="E19:W19" si="8">IF(E9="Taip",IF(E8=E11,"Gerai","Klaida"),"Gerai")</f>
        <v>Gerai</v>
      </c>
      <c r="F19" s="199" t="str">
        <f t="shared" si="8"/>
        <v>Gerai</v>
      </c>
      <c r="G19" s="199" t="str">
        <f t="shared" si="8"/>
        <v>Gerai</v>
      </c>
      <c r="H19" s="199" t="str">
        <f t="shared" si="8"/>
        <v>Gerai</v>
      </c>
      <c r="I19" s="199" t="str">
        <f t="shared" si="8"/>
        <v>Gerai</v>
      </c>
      <c r="J19" s="199" t="str">
        <f t="shared" si="8"/>
        <v>Gerai</v>
      </c>
      <c r="K19" s="199" t="str">
        <f t="shared" si="8"/>
        <v>Gerai</v>
      </c>
      <c r="L19" s="199" t="str">
        <f t="shared" si="8"/>
        <v>Gerai</v>
      </c>
      <c r="M19" s="199" t="str">
        <f t="shared" si="8"/>
        <v>Gerai</v>
      </c>
      <c r="N19" s="199" t="str">
        <f t="shared" si="8"/>
        <v>Gerai</v>
      </c>
      <c r="O19" s="199" t="str">
        <f t="shared" si="8"/>
        <v>Gerai</v>
      </c>
      <c r="P19" s="199" t="str">
        <f t="shared" si="8"/>
        <v>Gerai</v>
      </c>
      <c r="Q19" s="199" t="str">
        <f t="shared" si="8"/>
        <v>Gerai</v>
      </c>
      <c r="R19" s="199" t="str">
        <f t="shared" si="8"/>
        <v>Gerai</v>
      </c>
      <c r="S19" s="199" t="str">
        <f t="shared" si="8"/>
        <v>Gerai</v>
      </c>
      <c r="T19" s="199" t="str">
        <f t="shared" si="8"/>
        <v>Gerai</v>
      </c>
      <c r="U19" s="199" t="str">
        <f t="shared" si="8"/>
        <v>Gerai</v>
      </c>
      <c r="V19" s="199" t="str">
        <f t="shared" si="8"/>
        <v>Gerai</v>
      </c>
      <c r="W19" s="200" t="str">
        <f t="shared" si="8"/>
        <v>Gerai</v>
      </c>
    </row>
    <row r="20" spans="1:23" x14ac:dyDescent="0.3">
      <c r="A20" t="s">
        <v>447</v>
      </c>
      <c r="B20" s="197" t="s">
        <v>1651</v>
      </c>
      <c r="C20" s="196"/>
      <c r="D20" s="641" t="str">
        <f>IF(D9="Taip",IF(D11=0,"Neužpildyta","Gerai"),"Gerai")</f>
        <v>Gerai</v>
      </c>
      <c r="E20" s="641" t="str">
        <f t="shared" ref="E20:W20" si="9">IF(E9="Taip",IF(E11=0,"Neužpildyta","Gerai"),"Gerai")</f>
        <v>Gerai</v>
      </c>
      <c r="F20" s="641" t="str">
        <f t="shared" si="9"/>
        <v>Gerai</v>
      </c>
      <c r="G20" s="641" t="str">
        <f t="shared" si="9"/>
        <v>Gerai</v>
      </c>
      <c r="H20" s="641" t="str">
        <f t="shared" si="9"/>
        <v>Gerai</v>
      </c>
      <c r="I20" s="641" t="str">
        <f t="shared" si="9"/>
        <v>Gerai</v>
      </c>
      <c r="J20" s="641" t="str">
        <f t="shared" si="9"/>
        <v>Gerai</v>
      </c>
      <c r="K20" s="641" t="str">
        <f t="shared" si="9"/>
        <v>Gerai</v>
      </c>
      <c r="L20" s="641" t="str">
        <f t="shared" si="9"/>
        <v>Gerai</v>
      </c>
      <c r="M20" s="641" t="str">
        <f t="shared" si="9"/>
        <v>Gerai</v>
      </c>
      <c r="N20" s="641" t="str">
        <f t="shared" si="9"/>
        <v>Gerai</v>
      </c>
      <c r="O20" s="641" t="str">
        <f t="shared" si="9"/>
        <v>Gerai</v>
      </c>
      <c r="P20" s="641" t="str">
        <f t="shared" si="9"/>
        <v>Gerai</v>
      </c>
      <c r="Q20" s="641" t="str">
        <f t="shared" si="9"/>
        <v>Gerai</v>
      </c>
      <c r="R20" s="641" t="str">
        <f t="shared" si="9"/>
        <v>Gerai</v>
      </c>
      <c r="S20" s="641" t="str">
        <f t="shared" si="9"/>
        <v>Gerai</v>
      </c>
      <c r="T20" s="641" t="str">
        <f t="shared" si="9"/>
        <v>Gerai</v>
      </c>
      <c r="U20" s="641" t="str">
        <f t="shared" si="9"/>
        <v>Gerai</v>
      </c>
      <c r="V20" s="641" t="str">
        <f t="shared" si="9"/>
        <v>Gerai</v>
      </c>
      <c r="W20" s="641" t="str">
        <f t="shared" si="9"/>
        <v>Gerai</v>
      </c>
    </row>
    <row r="21" spans="1:23" x14ac:dyDescent="0.3">
      <c r="A21" t="s">
        <v>1649</v>
      </c>
      <c r="B21" s="197" t="s">
        <v>1652</v>
      </c>
      <c r="C21" s="198" t="str">
        <f>IF(C8=C15,"Gerai","Klaida")</f>
        <v>Klaida</v>
      </c>
      <c r="D21" s="199" t="str">
        <f t="shared" ref="D21:W21" si="10">IF(D10="Taip",IF(D8=D15,"Gerai","Klaida"),"Gerai")</f>
        <v>Gerai</v>
      </c>
      <c r="E21" s="199" t="str">
        <f t="shared" si="10"/>
        <v>Gerai</v>
      </c>
      <c r="F21" s="199" t="str">
        <f t="shared" si="10"/>
        <v>Gerai</v>
      </c>
      <c r="G21" s="199" t="str">
        <f t="shared" si="10"/>
        <v>Gerai</v>
      </c>
      <c r="H21" s="199" t="str">
        <f t="shared" si="10"/>
        <v>Gerai</v>
      </c>
      <c r="I21" s="199" t="str">
        <f t="shared" si="10"/>
        <v>Gerai</v>
      </c>
      <c r="J21" s="199" t="str">
        <f t="shared" si="10"/>
        <v>Gerai</v>
      </c>
      <c r="K21" s="199" t="str">
        <f t="shared" si="10"/>
        <v>Gerai</v>
      </c>
      <c r="L21" s="199" t="str">
        <f t="shared" si="10"/>
        <v>Gerai</v>
      </c>
      <c r="M21" s="199" t="str">
        <f t="shared" si="10"/>
        <v>Gerai</v>
      </c>
      <c r="N21" s="199" t="str">
        <f t="shared" si="10"/>
        <v>Gerai</v>
      </c>
      <c r="O21" s="199" t="str">
        <f t="shared" si="10"/>
        <v>Gerai</v>
      </c>
      <c r="P21" s="199" t="str">
        <f t="shared" si="10"/>
        <v>Gerai</v>
      </c>
      <c r="Q21" s="199" t="str">
        <f t="shared" si="10"/>
        <v>Gerai</v>
      </c>
      <c r="R21" s="199" t="str">
        <f t="shared" si="10"/>
        <v>Gerai</v>
      </c>
      <c r="S21" s="199" t="str">
        <f t="shared" si="10"/>
        <v>Gerai</v>
      </c>
      <c r="T21" s="199" t="str">
        <f t="shared" si="10"/>
        <v>Gerai</v>
      </c>
      <c r="U21" s="199" t="str">
        <f t="shared" si="10"/>
        <v>Gerai</v>
      </c>
      <c r="V21" s="199" t="str">
        <f t="shared" si="10"/>
        <v>Gerai</v>
      </c>
      <c r="W21" s="200" t="str">
        <f t="shared" si="10"/>
        <v>Gerai</v>
      </c>
    </row>
    <row r="22" spans="1:23" x14ac:dyDescent="0.3">
      <c r="A22" t="s">
        <v>1648</v>
      </c>
      <c r="B22" s="197" t="s">
        <v>1653</v>
      </c>
      <c r="C22" s="196"/>
      <c r="D22" s="641" t="str">
        <f>IF(D10="Taip",IF(D15=0,"Neužpildyta","Gerai"),"Gerai")</f>
        <v>Gerai</v>
      </c>
      <c r="E22" s="641" t="str">
        <f t="shared" ref="E22:W22" si="11">IF(E10="Taip",IF(E15=0,"Neužpildyta","Gerai"),"Gerai")</f>
        <v>Gerai</v>
      </c>
      <c r="F22" s="641" t="str">
        <f t="shared" si="11"/>
        <v>Gerai</v>
      </c>
      <c r="G22" s="641" t="str">
        <f t="shared" si="11"/>
        <v>Gerai</v>
      </c>
      <c r="H22" s="641" t="str">
        <f t="shared" si="11"/>
        <v>Gerai</v>
      </c>
      <c r="I22" s="641" t="str">
        <f t="shared" si="11"/>
        <v>Gerai</v>
      </c>
      <c r="J22" s="641" t="str">
        <f t="shared" si="11"/>
        <v>Gerai</v>
      </c>
      <c r="K22" s="641" t="str">
        <f t="shared" si="11"/>
        <v>Gerai</v>
      </c>
      <c r="L22" s="641" t="str">
        <f t="shared" si="11"/>
        <v>Gerai</v>
      </c>
      <c r="M22" s="641" t="str">
        <f t="shared" si="11"/>
        <v>Gerai</v>
      </c>
      <c r="N22" s="641" t="str">
        <f t="shared" si="11"/>
        <v>Gerai</v>
      </c>
      <c r="O22" s="641" t="str">
        <f t="shared" si="11"/>
        <v>Gerai</v>
      </c>
      <c r="P22" s="641" t="str">
        <f t="shared" si="11"/>
        <v>Gerai</v>
      </c>
      <c r="Q22" s="641" t="str">
        <f t="shared" si="11"/>
        <v>Gerai</v>
      </c>
      <c r="R22" s="641" t="str">
        <f t="shared" si="11"/>
        <v>Gerai</v>
      </c>
      <c r="S22" s="641" t="str">
        <f t="shared" si="11"/>
        <v>Gerai</v>
      </c>
      <c r="T22" s="641" t="str">
        <f t="shared" si="11"/>
        <v>Gerai</v>
      </c>
      <c r="U22" s="641" t="str">
        <f t="shared" si="11"/>
        <v>Gerai</v>
      </c>
      <c r="V22" s="641" t="str">
        <f t="shared" si="11"/>
        <v>Gerai</v>
      </c>
      <c r="W22" s="641" t="str">
        <f t="shared" si="11"/>
        <v>Gerai</v>
      </c>
    </row>
    <row r="24" spans="1:23" x14ac:dyDescent="0.3">
      <c r="B24" s="95"/>
    </row>
    <row r="25" spans="1:23" x14ac:dyDescent="0.3">
      <c r="B25" s="95"/>
    </row>
    <row r="26" spans="1:23" x14ac:dyDescent="0.3">
      <c r="A26" s="1"/>
      <c r="B26" s="360" t="s">
        <v>1356</v>
      </c>
    </row>
    <row r="27" spans="1:23" ht="158.4" x14ac:dyDescent="0.3">
      <c r="A27" s="1">
        <v>1</v>
      </c>
      <c r="B27" s="335" t="s">
        <v>1634</v>
      </c>
    </row>
    <row r="28" spans="1:23" ht="100.8" x14ac:dyDescent="0.3">
      <c r="A28" s="1">
        <v>2</v>
      </c>
      <c r="B28" s="335" t="s">
        <v>1633</v>
      </c>
    </row>
    <row r="29" spans="1:23" ht="43.2" x14ac:dyDescent="0.3">
      <c r="A29" s="1">
        <v>3</v>
      </c>
      <c r="B29" s="335" t="s">
        <v>1359</v>
      </c>
    </row>
    <row r="30" spans="1:23" ht="43.2" x14ac:dyDescent="0.3">
      <c r="A30" s="1">
        <v>4</v>
      </c>
      <c r="B30" s="335" t="s">
        <v>1358</v>
      </c>
    </row>
    <row r="31" spans="1:23" ht="43.2" x14ac:dyDescent="0.3">
      <c r="A31" s="1">
        <v>5</v>
      </c>
      <c r="B31" s="335" t="s">
        <v>1357</v>
      </c>
    </row>
    <row r="32" spans="1:23" ht="86.4" x14ac:dyDescent="0.3">
      <c r="A32" s="1">
        <v>6</v>
      </c>
      <c r="B32" s="335" t="s">
        <v>1656</v>
      </c>
    </row>
  </sheetData>
  <sheetProtection algorithmName="SHA-512" hashValue="gsiyD6iunLPq9N9+KqRhHc3DkDUxDuD0KMBX/pvhsTG6w6yNfP78+pzL4K6qpAAcq5LdvGGMZUd+qzGzYGcbyQ==" saltValue="DyAo3ccz1rw+SIlpLiD5EQ==" spinCount="100000" sheet="1" objects="1" scenarios="1"/>
  <mergeCells count="1">
    <mergeCell ref="C9:C10"/>
  </mergeCells>
  <phoneticPr fontId="8" type="noConversion"/>
  <dataValidations xWindow="514" yWindow="600" count="1">
    <dataValidation type="decimal" allowBlank="1" showInputMessage="1" showErrorMessage="1" prompt="Maksimali reikšmė - 100" sqref="D12:W14 D16:W18" xr:uid="{00000000-0002-0000-0D00-000000000000}">
      <formula1>0</formula1>
      <formula2>100</formula2>
    </dataValidation>
  </dataValidations>
  <pageMargins left="0.70866141732283472" right="0.70866141732283472" top="0.74803149606299213" bottom="0.74803149606299213" header="0.31496062992125984" footer="0.31496062992125984"/>
  <pageSetup paperSize="9" pageOrder="overThenDown" orientation="landscape" horizontalDpi="4294967293" verticalDpi="0" r:id="rId1"/>
  <headerFooter>
    <oddHeader>&amp;C14. Įgyvendinant VPS planuojamų sukurti darbo vietų paskirstymas pagal amžių ir lytį</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77"/>
  <sheetViews>
    <sheetView topLeftCell="A26" zoomScaleNormal="100" workbookViewId="0">
      <selection activeCell="E31" sqref="E31:G35"/>
    </sheetView>
  </sheetViews>
  <sheetFormatPr defaultColWidth="9.109375" defaultRowHeight="14.4" x14ac:dyDescent="0.3"/>
  <cols>
    <col min="1" max="1" width="8.6640625" style="106" customWidth="1"/>
    <col min="2" max="2" width="12.6640625" style="106" customWidth="1"/>
    <col min="3" max="3" width="28.6640625" style="13" customWidth="1"/>
    <col min="4" max="4" width="70.6640625" style="13" customWidth="1"/>
    <col min="5" max="7" width="20.6640625" style="13" customWidth="1"/>
    <col min="8" max="8" width="50.6640625" style="13" customWidth="1"/>
    <col min="9" max="9" width="40.6640625" style="13" customWidth="1"/>
    <col min="10" max="10" width="20.6640625" style="13" customWidth="1"/>
    <col min="11" max="16384" width="9.109375" style="13"/>
  </cols>
  <sheetData>
    <row r="1" spans="1:7" s="42" customFormat="1" ht="18" x14ac:dyDescent="0.3">
      <c r="A1" s="104" t="s">
        <v>221</v>
      </c>
      <c r="B1" s="44" t="s">
        <v>636</v>
      </c>
      <c r="C1" s="44"/>
      <c r="D1" s="44"/>
      <c r="E1" s="44"/>
      <c r="F1" s="44"/>
      <c r="G1" s="44"/>
    </row>
    <row r="2" spans="1:7" x14ac:dyDescent="0.3">
      <c r="A2" s="105"/>
      <c r="B2" s="105"/>
      <c r="C2" s="1"/>
      <c r="D2" s="1"/>
      <c r="E2" s="1"/>
      <c r="F2" s="1"/>
      <c r="G2" s="1"/>
    </row>
    <row r="3" spans="1:7" x14ac:dyDescent="0.3">
      <c r="A3" s="1"/>
      <c r="B3" s="140" t="s">
        <v>1272</v>
      </c>
      <c r="C3" s="205" t="str">
        <f>'1'!C8</f>
        <v>TRAK</v>
      </c>
    </row>
    <row r="4" spans="1:7" customFormat="1" ht="15" thickBot="1" x14ac:dyDescent="0.35"/>
    <row r="5" spans="1:7" x14ac:dyDescent="0.3">
      <c r="A5" s="105"/>
      <c r="B5" s="318">
        <v>1</v>
      </c>
      <c r="C5" s="319">
        <v>2</v>
      </c>
      <c r="D5" s="319">
        <v>3</v>
      </c>
      <c r="E5" s="319">
        <v>4</v>
      </c>
      <c r="F5" s="319">
        <v>5</v>
      </c>
      <c r="G5" s="321">
        <v>6</v>
      </c>
    </row>
    <row r="6" spans="1:7" ht="43.2" x14ac:dyDescent="0.3">
      <c r="A6" s="105"/>
      <c r="B6" s="362" t="s">
        <v>54</v>
      </c>
      <c r="C6" s="96" t="s">
        <v>659</v>
      </c>
      <c r="D6" s="32" t="s">
        <v>660</v>
      </c>
      <c r="E6" s="97" t="s">
        <v>642</v>
      </c>
      <c r="F6" s="97" t="s">
        <v>643</v>
      </c>
      <c r="G6" s="363" t="s">
        <v>1348</v>
      </c>
    </row>
    <row r="7" spans="1:7" x14ac:dyDescent="0.3">
      <c r="A7" s="105" t="s">
        <v>243</v>
      </c>
      <c r="B7" s="364" t="s">
        <v>0</v>
      </c>
      <c r="C7" s="23" t="s">
        <v>20</v>
      </c>
      <c r="D7" s="98" t="str">
        <f>VLOOKUP(B7,'7'!$B$7:$C$26,2,FALSE)</f>
        <v>Kraštovaizdžio išsaugojimas ir pritaikymas poilsiui, sveikatinimui, turzmui</v>
      </c>
      <c r="E7" s="746" t="str">
        <f>HLOOKUP(B7,'10'!$D$6:$W$18,13,FALSE)</f>
        <v xml:space="preserve">Planuojami 8 projektai VVG teritorijoje. Bus patenkinti 1, 3 ir 4 poreikiai. Sutvarkytos/pritaikytos ne mažiau kaip 8 viešosios erdvės gamtoje. </v>
      </c>
      <c r="F7" s="747"/>
      <c r="G7" s="748"/>
    </row>
    <row r="8" spans="1:7" x14ac:dyDescent="0.3">
      <c r="A8" s="105" t="s">
        <v>244</v>
      </c>
      <c r="B8" s="365"/>
      <c r="C8" s="99" t="s">
        <v>537</v>
      </c>
      <c r="D8" s="100">
        <f>VLOOKUP(B7,'9'!$B$8:$D$27,3,FALSE)</f>
        <v>3</v>
      </c>
      <c r="E8" s="749"/>
      <c r="F8" s="750"/>
      <c r="G8" s="751"/>
    </row>
    <row r="9" spans="1:7" ht="28.8" x14ac:dyDescent="0.3">
      <c r="A9" s="105" t="s">
        <v>245</v>
      </c>
      <c r="B9" s="365"/>
      <c r="C9" s="101" t="s">
        <v>639</v>
      </c>
      <c r="D9" s="89" t="s">
        <v>1879</v>
      </c>
      <c r="E9" s="750"/>
      <c r="F9" s="750"/>
      <c r="G9" s="751"/>
    </row>
    <row r="10" spans="1:7" ht="28.8" x14ac:dyDescent="0.3">
      <c r="A10" s="105" t="s">
        <v>246</v>
      </c>
      <c r="B10" s="365"/>
      <c r="C10" s="102" t="s">
        <v>640</v>
      </c>
      <c r="D10" s="90" t="s">
        <v>1753</v>
      </c>
      <c r="E10" s="750"/>
      <c r="F10" s="750"/>
      <c r="G10" s="751"/>
    </row>
    <row r="11" spans="1:7" ht="28.8" x14ac:dyDescent="0.3">
      <c r="A11" s="105" t="s">
        <v>247</v>
      </c>
      <c r="B11" s="365"/>
      <c r="C11" s="103" t="s">
        <v>641</v>
      </c>
      <c r="D11" s="91" t="s">
        <v>1880</v>
      </c>
      <c r="E11" s="753"/>
      <c r="F11" s="753"/>
      <c r="G11" s="754"/>
    </row>
    <row r="12" spans="1:7" x14ac:dyDescent="0.3">
      <c r="A12" s="105" t="s">
        <v>248</v>
      </c>
      <c r="B12" s="365"/>
      <c r="C12" s="28" t="s">
        <v>366</v>
      </c>
      <c r="D12" s="92"/>
      <c r="G12" s="366"/>
    </row>
    <row r="13" spans="1:7" x14ac:dyDescent="0.3">
      <c r="A13" s="105" t="s">
        <v>249</v>
      </c>
      <c r="B13" s="365"/>
      <c r="C13" s="28" t="s">
        <v>367</v>
      </c>
      <c r="D13" s="92"/>
      <c r="G13" s="366"/>
    </row>
    <row r="14" spans="1:7" x14ac:dyDescent="0.3">
      <c r="A14" s="105" t="s">
        <v>250</v>
      </c>
      <c r="B14" s="367"/>
      <c r="C14" s="26" t="s">
        <v>368</v>
      </c>
      <c r="D14" s="93"/>
      <c r="E14" s="94"/>
      <c r="F14" s="94"/>
      <c r="G14" s="368"/>
    </row>
    <row r="15" spans="1:7" x14ac:dyDescent="0.3">
      <c r="A15" s="105" t="s">
        <v>251</v>
      </c>
      <c r="B15" s="364" t="s">
        <v>1</v>
      </c>
      <c r="C15" s="23" t="s">
        <v>20</v>
      </c>
      <c r="D15" s="98" t="str">
        <f>VLOOKUP(B15,'7'!$B$7:$C$26,2,FALSE)</f>
        <v>Tvarios aplinkos kūrimas, aplinkosauginio sąmoningumo didinimas</v>
      </c>
      <c r="E15" s="746" t="str">
        <f>HLOOKUP(B15,'10'!$D$6:$W$18,13,FALSE)</f>
        <v>Planuojami 2 projektai, skatinantys vietos gyventojų socialinį aktyvumą, sąmoningumą tvarumo ir atliekų rūšiavimo, ypač maisto, srityse, edukuojant visuomenę. Planuojama skatinti mažinti maisto atliekų kiekį ir rinktis sveiką mitybą. Planuojama įtraukti 200 gyventojų.</v>
      </c>
      <c r="F15" s="747"/>
      <c r="G15" s="748"/>
    </row>
    <row r="16" spans="1:7" x14ac:dyDescent="0.3">
      <c r="A16" s="105" t="s">
        <v>252</v>
      </c>
      <c r="B16" s="365"/>
      <c r="C16" s="99" t="s">
        <v>537</v>
      </c>
      <c r="D16" s="100">
        <f>VLOOKUP(B15,'9'!$B$8:$D$27,3,FALSE)</f>
        <v>3</v>
      </c>
      <c r="E16" s="749"/>
      <c r="F16" s="750"/>
      <c r="G16" s="751"/>
    </row>
    <row r="17" spans="1:7" ht="28.8" x14ac:dyDescent="0.3">
      <c r="A17" s="105" t="s">
        <v>478</v>
      </c>
      <c r="B17" s="365"/>
      <c r="C17" s="23" t="s">
        <v>639</v>
      </c>
      <c r="D17" s="89" t="s">
        <v>1879</v>
      </c>
      <c r="E17" s="750"/>
      <c r="F17" s="750"/>
      <c r="G17" s="751"/>
    </row>
    <row r="18" spans="1:7" ht="28.8" x14ac:dyDescent="0.3">
      <c r="A18" s="105" t="s">
        <v>479</v>
      </c>
      <c r="B18" s="365"/>
      <c r="C18" s="28" t="s">
        <v>640</v>
      </c>
      <c r="D18" s="90" t="s">
        <v>1753</v>
      </c>
      <c r="E18" s="750"/>
      <c r="F18" s="750"/>
      <c r="G18" s="751"/>
    </row>
    <row r="19" spans="1:7" ht="28.8" x14ac:dyDescent="0.3">
      <c r="A19" s="105" t="s">
        <v>480</v>
      </c>
      <c r="B19" s="365"/>
      <c r="C19" s="26" t="s">
        <v>641</v>
      </c>
      <c r="D19" s="91" t="s">
        <v>1880</v>
      </c>
      <c r="E19" s="753"/>
      <c r="F19" s="753"/>
      <c r="G19" s="754"/>
    </row>
    <row r="20" spans="1:7" x14ac:dyDescent="0.3">
      <c r="A20" s="105" t="s">
        <v>943</v>
      </c>
      <c r="B20" s="365"/>
      <c r="C20" s="28" t="s">
        <v>366</v>
      </c>
      <c r="D20" s="92"/>
      <c r="G20" s="366"/>
    </row>
    <row r="21" spans="1:7" x14ac:dyDescent="0.3">
      <c r="A21" s="105" t="s">
        <v>944</v>
      </c>
      <c r="B21" s="365"/>
      <c r="C21" s="28" t="s">
        <v>367</v>
      </c>
      <c r="D21" s="92"/>
      <c r="G21" s="366"/>
    </row>
    <row r="22" spans="1:7" x14ac:dyDescent="0.3">
      <c r="A22" s="105" t="s">
        <v>945</v>
      </c>
      <c r="B22" s="367"/>
      <c r="C22" s="26" t="s">
        <v>368</v>
      </c>
      <c r="D22" s="93"/>
      <c r="E22" s="94"/>
      <c r="F22" s="94"/>
      <c r="G22" s="368"/>
    </row>
    <row r="23" spans="1:7" ht="28.8" x14ac:dyDescent="0.3">
      <c r="A23" s="105" t="s">
        <v>946</v>
      </c>
      <c r="B23" s="364" t="s">
        <v>2</v>
      </c>
      <c r="C23" s="23" t="s">
        <v>20</v>
      </c>
      <c r="D23" s="98" t="str">
        <f>VLOOKUP(B23,'7'!$B$7:$C$26,2,FALSE)</f>
        <v>Jaunimo ir su jaunimu dirbančių organizacijų stiprinimas, jaunimo užimtumo įvairinimas</v>
      </c>
      <c r="E23" s="746" t="str">
        <f>HLOOKUP(B23,'10'!$D$6:$W$18,13,FALSE)</f>
        <v xml:space="preserve">Įgyvendinus priemonę suaktyvės jaunimo,  kitų organizacijų, dirbančių su jaunimu, veikla, daugiau jaunų žmonių dalyvaus formalių organizacijų veikloje, sumanūs sprendimai bus priimamai atsižvelgiant ir į jaunimo  nuomonę, bus paskatinta savanorystė, įgyta verslumo įgūdžių,  pagerės projektuose dalyvavusių NVO teikiamų paslaugų kokybė. </v>
      </c>
      <c r="F23" s="747"/>
      <c r="G23" s="748"/>
    </row>
    <row r="24" spans="1:7" x14ac:dyDescent="0.3">
      <c r="A24" s="105" t="s">
        <v>947</v>
      </c>
      <c r="B24" s="365"/>
      <c r="C24" s="99" t="s">
        <v>537</v>
      </c>
      <c r="D24" s="100">
        <f>VLOOKUP(B23,'9'!$B$8:$D$27,3,FALSE)</f>
        <v>3</v>
      </c>
      <c r="E24" s="749"/>
      <c r="F24" s="750"/>
      <c r="G24" s="751"/>
    </row>
    <row r="25" spans="1:7" ht="28.8" x14ac:dyDescent="0.3">
      <c r="A25" s="105" t="s">
        <v>948</v>
      </c>
      <c r="B25" s="365"/>
      <c r="C25" s="23" t="s">
        <v>639</v>
      </c>
      <c r="D25" s="89" t="s">
        <v>1879</v>
      </c>
      <c r="E25" s="749"/>
      <c r="F25" s="750"/>
      <c r="G25" s="751"/>
    </row>
    <row r="26" spans="1:7" ht="28.8" x14ac:dyDescent="0.3">
      <c r="A26" s="105" t="s">
        <v>949</v>
      </c>
      <c r="B26" s="365"/>
      <c r="C26" s="28" t="s">
        <v>640</v>
      </c>
      <c r="D26" s="90" t="s">
        <v>1882</v>
      </c>
      <c r="E26" s="749"/>
      <c r="F26" s="750"/>
      <c r="G26" s="751"/>
    </row>
    <row r="27" spans="1:7" ht="28.8" x14ac:dyDescent="0.3">
      <c r="A27" s="105" t="s">
        <v>950</v>
      </c>
      <c r="B27" s="365"/>
      <c r="C27" s="26" t="s">
        <v>641</v>
      </c>
      <c r="D27" s="91" t="s">
        <v>1753</v>
      </c>
      <c r="E27" s="752"/>
      <c r="F27" s="753"/>
      <c r="G27" s="754"/>
    </row>
    <row r="28" spans="1:7" x14ac:dyDescent="0.3">
      <c r="A28" s="105" t="s">
        <v>951</v>
      </c>
      <c r="B28" s="365"/>
      <c r="C28" s="28" t="s">
        <v>366</v>
      </c>
      <c r="D28" s="92"/>
      <c r="G28" s="366"/>
    </row>
    <row r="29" spans="1:7" x14ac:dyDescent="0.3">
      <c r="A29" s="105" t="s">
        <v>952</v>
      </c>
      <c r="B29" s="365"/>
      <c r="C29" s="28" t="s">
        <v>367</v>
      </c>
      <c r="D29" s="92"/>
      <c r="G29" s="366"/>
    </row>
    <row r="30" spans="1:7" x14ac:dyDescent="0.3">
      <c r="A30" s="105" t="s">
        <v>953</v>
      </c>
      <c r="B30" s="367"/>
      <c r="C30" s="26" t="s">
        <v>368</v>
      </c>
      <c r="D30" s="93"/>
      <c r="E30" s="94"/>
      <c r="F30" s="94"/>
      <c r="G30" s="368"/>
    </row>
    <row r="31" spans="1:7" x14ac:dyDescent="0.3">
      <c r="A31" s="105" t="s">
        <v>954</v>
      </c>
      <c r="B31" s="364" t="s">
        <v>3</v>
      </c>
      <c r="C31" s="23" t="s">
        <v>20</v>
      </c>
      <c r="D31" s="98" t="str">
        <f>VLOOKUP(B31,'7'!$B$7:$C$26,2,FALSE)</f>
        <v>Potencialių pareiškėjų ir projektų vykdytojų mokymai</v>
      </c>
      <c r="E31" s="746" t="str">
        <f>HLOOKUP(B31,'10'!$D$6:$W$18,13,FALSE)</f>
        <v xml:space="preserve">Padidėjęs  gyventojų ekologinis, aplinkosauginis sąmoningumas; įvairių sektorių atstovai geba priimti bendrus sprendimus,  teikiami projektai inovatyvūs, juos įgyvedinant priimami tvarūs sprendimai. </v>
      </c>
      <c r="F31" s="747"/>
      <c r="G31" s="748"/>
    </row>
    <row r="32" spans="1:7" x14ac:dyDescent="0.3">
      <c r="A32" s="105" t="s">
        <v>955</v>
      </c>
      <c r="B32" s="365"/>
      <c r="C32" s="99" t="s">
        <v>537</v>
      </c>
      <c r="D32" s="100">
        <f>VLOOKUP(B31,'9'!$B$8:$D$27,3,FALSE)</f>
        <v>3</v>
      </c>
      <c r="E32" s="749"/>
      <c r="F32" s="750"/>
      <c r="G32" s="751"/>
    </row>
    <row r="33" spans="1:7" ht="28.8" x14ac:dyDescent="0.3">
      <c r="A33" s="105" t="s">
        <v>956</v>
      </c>
      <c r="B33" s="365"/>
      <c r="C33" s="23" t="s">
        <v>639</v>
      </c>
      <c r="D33" s="89" t="s">
        <v>1879</v>
      </c>
      <c r="E33" s="749"/>
      <c r="F33" s="750"/>
      <c r="G33" s="751"/>
    </row>
    <row r="34" spans="1:7" ht="28.8" x14ac:dyDescent="0.3">
      <c r="A34" s="105" t="s">
        <v>957</v>
      </c>
      <c r="B34" s="365"/>
      <c r="C34" s="28" t="s">
        <v>640</v>
      </c>
      <c r="D34" s="90" t="s">
        <v>1882</v>
      </c>
      <c r="E34" s="749"/>
      <c r="F34" s="750"/>
      <c r="G34" s="751"/>
    </row>
    <row r="35" spans="1:7" ht="28.8" x14ac:dyDescent="0.3">
      <c r="A35" s="105" t="s">
        <v>958</v>
      </c>
      <c r="B35" s="365"/>
      <c r="C35" s="26" t="s">
        <v>641</v>
      </c>
      <c r="D35" s="91" t="s">
        <v>1753</v>
      </c>
      <c r="E35" s="752"/>
      <c r="F35" s="753"/>
      <c r="G35" s="754"/>
    </row>
    <row r="36" spans="1:7" x14ac:dyDescent="0.3">
      <c r="A36" s="105" t="s">
        <v>959</v>
      </c>
      <c r="B36" s="365"/>
      <c r="C36" s="28" t="s">
        <v>366</v>
      </c>
      <c r="D36" s="92"/>
      <c r="G36" s="366"/>
    </row>
    <row r="37" spans="1:7" x14ac:dyDescent="0.3">
      <c r="A37" s="105" t="s">
        <v>960</v>
      </c>
      <c r="B37" s="365"/>
      <c r="C37" s="28" t="s">
        <v>367</v>
      </c>
      <c r="D37" s="92"/>
      <c r="G37" s="366"/>
    </row>
    <row r="38" spans="1:7" x14ac:dyDescent="0.3">
      <c r="A38" s="105" t="s">
        <v>961</v>
      </c>
      <c r="B38" s="367"/>
      <c r="C38" s="26" t="s">
        <v>368</v>
      </c>
      <c r="D38" s="93"/>
      <c r="E38" s="94"/>
      <c r="F38" s="94"/>
      <c r="G38" s="368"/>
    </row>
    <row r="39" spans="1:7" x14ac:dyDescent="0.3">
      <c r="A39" s="105" t="s">
        <v>962</v>
      </c>
      <c r="B39" s="364" t="s">
        <v>4</v>
      </c>
      <c r="C39" s="23" t="s">
        <v>20</v>
      </c>
      <c r="D39" s="98" t="str">
        <f>VLOOKUP(B39,'7'!$B$7:$C$26,2,FALSE)</f>
        <v>Skaitmeninių, informacinių, komunikacinių technologijų taikymas versle</v>
      </c>
      <c r="E39" s="746" t="str">
        <f>HLOOKUP(B39,'10'!$D$6:$W$18,13,FALSE)</f>
        <v>Paskatintas  naujų technologijų ir skaitmeninimo procesų diegimas ūkių veikloje,  inovatyvių ir tvarių sprendimų diegimas, užtikrinant išmanųjį ūkininkavimą, našumo žemės ūkyje didinimą bei tvarią plėtrą.</v>
      </c>
      <c r="F39" s="747"/>
      <c r="G39" s="748"/>
    </row>
    <row r="40" spans="1:7" x14ac:dyDescent="0.3">
      <c r="A40" s="105" t="s">
        <v>963</v>
      </c>
      <c r="B40" s="365"/>
      <c r="C40" s="99" t="s">
        <v>537</v>
      </c>
      <c r="D40" s="100">
        <f>VLOOKUP(B39,'9'!$B$8:$D$27,3,FALSE)</f>
        <v>3</v>
      </c>
      <c r="E40" s="749"/>
      <c r="F40" s="750"/>
      <c r="G40" s="751"/>
    </row>
    <row r="41" spans="1:7" ht="28.8" x14ac:dyDescent="0.3">
      <c r="A41" s="105" t="s">
        <v>964</v>
      </c>
      <c r="B41" s="365"/>
      <c r="C41" s="23" t="s">
        <v>639</v>
      </c>
      <c r="D41" s="89" t="s">
        <v>1882</v>
      </c>
      <c r="E41" s="749"/>
      <c r="F41" s="750"/>
      <c r="G41" s="751"/>
    </row>
    <row r="42" spans="1:7" ht="28.8" x14ac:dyDescent="0.3">
      <c r="A42" s="105" t="s">
        <v>965</v>
      </c>
      <c r="B42" s="365"/>
      <c r="C42" s="28" t="s">
        <v>640</v>
      </c>
      <c r="D42" s="90" t="s">
        <v>1753</v>
      </c>
      <c r="E42" s="749"/>
      <c r="F42" s="750"/>
      <c r="G42" s="751"/>
    </row>
    <row r="43" spans="1:7" ht="28.8" x14ac:dyDescent="0.3">
      <c r="A43" s="105" t="s">
        <v>966</v>
      </c>
      <c r="B43" s="365"/>
      <c r="C43" s="26" t="s">
        <v>641</v>
      </c>
      <c r="D43" s="91" t="s">
        <v>1881</v>
      </c>
      <c r="E43" s="752"/>
      <c r="F43" s="753"/>
      <c r="G43" s="754"/>
    </row>
    <row r="44" spans="1:7" x14ac:dyDescent="0.3">
      <c r="A44" s="105" t="s">
        <v>967</v>
      </c>
      <c r="B44" s="365"/>
      <c r="C44" s="28" t="s">
        <v>366</v>
      </c>
      <c r="D44" s="92"/>
      <c r="G44" s="366"/>
    </row>
    <row r="45" spans="1:7" x14ac:dyDescent="0.3">
      <c r="A45" s="105" t="s">
        <v>968</v>
      </c>
      <c r="B45" s="365"/>
      <c r="C45" s="28" t="s">
        <v>367</v>
      </c>
      <c r="D45" s="92"/>
      <c r="G45" s="366"/>
    </row>
    <row r="46" spans="1:7" x14ac:dyDescent="0.3">
      <c r="A46" s="105" t="s">
        <v>969</v>
      </c>
      <c r="B46" s="367"/>
      <c r="C46" s="26" t="s">
        <v>368</v>
      </c>
      <c r="D46" s="93"/>
      <c r="E46" s="94"/>
      <c r="F46" s="94"/>
      <c r="G46" s="368"/>
    </row>
    <row r="47" spans="1:7" x14ac:dyDescent="0.3">
      <c r="A47" s="105" t="s">
        <v>970</v>
      </c>
      <c r="B47" s="364" t="s">
        <v>5</v>
      </c>
      <c r="C47" s="23" t="s">
        <v>1107</v>
      </c>
      <c r="D47" s="98" t="str">
        <f>VLOOKUP(B47,'7'!$B$7:$C$26,2,FALSE)</f>
        <v>Vietos produktų /paslaugų kūrimas ir (ar) populiarinimas taikant inovacijas</v>
      </c>
      <c r="E47" s="746" t="str">
        <f>HLOOKUP(B47,'10'!$D$6:$W$18,13,FALSE)</f>
        <v xml:space="preserve">Paskatintas bendradarbiavimas  tarp ūkių, smulkaus verslo; Sustiprėję partnerystės ryšiai tarp vietos verslininkų: paslaugų teikėjų/produktų gamintyojų ir  turizmo verslo atstovų vystant skaitmenizavimą ir nuotolinį pardavimą; organizuojant maistop hgradnines. </v>
      </c>
      <c r="F47" s="747"/>
      <c r="G47" s="748"/>
    </row>
    <row r="48" spans="1:7" x14ac:dyDescent="0.3">
      <c r="A48" s="105" t="s">
        <v>971</v>
      </c>
      <c r="B48" s="365"/>
      <c r="C48" s="99" t="s">
        <v>537</v>
      </c>
      <c r="D48" s="100">
        <f>VLOOKUP(B47,'9'!$B$8:$D$27,3,FALSE)</f>
        <v>3</v>
      </c>
      <c r="E48" s="749"/>
      <c r="F48" s="750"/>
      <c r="G48" s="751"/>
    </row>
    <row r="49" spans="1:7" ht="28.8" x14ac:dyDescent="0.3">
      <c r="A49" s="105" t="s">
        <v>972</v>
      </c>
      <c r="B49" s="365"/>
      <c r="C49" s="23" t="s">
        <v>639</v>
      </c>
      <c r="D49" s="89" t="s">
        <v>1882</v>
      </c>
      <c r="E49" s="749"/>
      <c r="F49" s="750"/>
      <c r="G49" s="751"/>
    </row>
    <row r="50" spans="1:7" ht="28.8" x14ac:dyDescent="0.3">
      <c r="A50" s="105" t="s">
        <v>973</v>
      </c>
      <c r="B50" s="365"/>
      <c r="C50" s="28" t="s">
        <v>640</v>
      </c>
      <c r="D50" s="90" t="s">
        <v>1753</v>
      </c>
      <c r="E50" s="749"/>
      <c r="F50" s="750"/>
      <c r="G50" s="751"/>
    </row>
    <row r="51" spans="1:7" ht="28.8" x14ac:dyDescent="0.3">
      <c r="A51" s="105" t="s">
        <v>974</v>
      </c>
      <c r="B51" s="365"/>
      <c r="C51" s="26" t="s">
        <v>641</v>
      </c>
      <c r="D51" s="91" t="s">
        <v>1880</v>
      </c>
      <c r="E51" s="752"/>
      <c r="F51" s="753"/>
      <c r="G51" s="754"/>
    </row>
    <row r="52" spans="1:7" x14ac:dyDescent="0.3">
      <c r="A52" s="105" t="s">
        <v>975</v>
      </c>
      <c r="B52" s="365"/>
      <c r="C52" s="28" t="s">
        <v>366</v>
      </c>
      <c r="D52" s="92"/>
      <c r="G52" s="366"/>
    </row>
    <row r="53" spans="1:7" x14ac:dyDescent="0.3">
      <c r="A53" s="105" t="s">
        <v>976</v>
      </c>
      <c r="B53" s="365"/>
      <c r="C53" s="28" t="s">
        <v>367</v>
      </c>
      <c r="D53" s="92"/>
      <c r="G53" s="366"/>
    </row>
    <row r="54" spans="1:7" x14ac:dyDescent="0.3">
      <c r="A54" s="105" t="s">
        <v>977</v>
      </c>
      <c r="B54" s="367"/>
      <c r="C54" s="26" t="s">
        <v>368</v>
      </c>
      <c r="D54" s="93"/>
      <c r="E54" s="94"/>
      <c r="F54" s="94"/>
      <c r="G54" s="368"/>
    </row>
    <row r="55" spans="1:7" x14ac:dyDescent="0.3">
      <c r="A55" s="105" t="s">
        <v>978</v>
      </c>
      <c r="B55" s="364" t="s">
        <v>6</v>
      </c>
      <c r="C55" s="23" t="s">
        <v>20</v>
      </c>
      <c r="D55" s="98" t="str">
        <f>VLOOKUP(B55,'7'!$B$7:$C$26,2,FALSE)</f>
        <v>Paslaugų įvairinimas/kūrimas, stiprinant materialinę bazę ir (ar) kompetencijas</v>
      </c>
      <c r="E55" s="746" t="str">
        <f>HLOOKUP(B55,'10'!$D$6:$W$18,13,FALSE)</f>
        <v xml:space="preserve"> Išaugęs paslaugų skaičius (ne mažiau kaip 4 naujos paslaugos) </v>
      </c>
      <c r="F55" s="747"/>
      <c r="G55" s="748"/>
    </row>
    <row r="56" spans="1:7" x14ac:dyDescent="0.3">
      <c r="A56" s="105" t="s">
        <v>979</v>
      </c>
      <c r="B56" s="365"/>
      <c r="C56" s="99" t="s">
        <v>537</v>
      </c>
      <c r="D56" s="100">
        <f>VLOOKUP(B55,'9'!$B$8:$D$27,3,FALSE)</f>
        <v>3</v>
      </c>
      <c r="E56" s="749"/>
      <c r="F56" s="750"/>
      <c r="G56" s="751"/>
    </row>
    <row r="57" spans="1:7" ht="28.8" x14ac:dyDescent="0.3">
      <c r="A57" s="105" t="s">
        <v>980</v>
      </c>
      <c r="B57" s="365"/>
      <c r="C57" s="23" t="s">
        <v>639</v>
      </c>
      <c r="D57" s="89" t="s">
        <v>1753</v>
      </c>
      <c r="E57" s="749"/>
      <c r="F57" s="750"/>
      <c r="G57" s="751"/>
    </row>
    <row r="58" spans="1:7" ht="28.8" x14ac:dyDescent="0.3">
      <c r="A58" s="105" t="s">
        <v>981</v>
      </c>
      <c r="B58" s="365"/>
      <c r="C58" s="28" t="s">
        <v>640</v>
      </c>
      <c r="D58" s="90" t="s">
        <v>1753</v>
      </c>
      <c r="E58" s="749"/>
      <c r="F58" s="750"/>
      <c r="G58" s="751"/>
    </row>
    <row r="59" spans="1:7" ht="28.8" x14ac:dyDescent="0.3">
      <c r="A59" s="105" t="s">
        <v>982</v>
      </c>
      <c r="B59" s="365"/>
      <c r="C59" s="26" t="s">
        <v>641</v>
      </c>
      <c r="D59" s="91" t="s">
        <v>1881</v>
      </c>
      <c r="E59" s="752"/>
      <c r="F59" s="753"/>
      <c r="G59" s="754"/>
    </row>
    <row r="60" spans="1:7" x14ac:dyDescent="0.3">
      <c r="A60" s="105" t="s">
        <v>983</v>
      </c>
      <c r="B60" s="365"/>
      <c r="C60" s="28" t="s">
        <v>366</v>
      </c>
      <c r="D60" s="92"/>
      <c r="G60" s="366"/>
    </row>
    <row r="61" spans="1:7" x14ac:dyDescent="0.3">
      <c r="A61" s="105" t="s">
        <v>984</v>
      </c>
      <c r="B61" s="365"/>
      <c r="C61" s="28" t="s">
        <v>367</v>
      </c>
      <c r="D61" s="92"/>
      <c r="G61" s="366"/>
    </row>
    <row r="62" spans="1:7" x14ac:dyDescent="0.3">
      <c r="A62" s="105" t="s">
        <v>985</v>
      </c>
      <c r="B62" s="367"/>
      <c r="C62" s="26" t="s">
        <v>368</v>
      </c>
      <c r="D62" s="93"/>
      <c r="E62" s="94"/>
      <c r="F62" s="94"/>
      <c r="G62" s="368"/>
    </row>
    <row r="63" spans="1:7" ht="28.8" x14ac:dyDescent="0.3">
      <c r="A63" s="105" t="s">
        <v>986</v>
      </c>
      <c r="B63" s="364" t="s">
        <v>7</v>
      </c>
      <c r="C63" s="23" t="s">
        <v>20</v>
      </c>
      <c r="D63" s="98" t="str">
        <f>VLOOKUP(B63,'7'!$B$7:$C$26,2,FALSE)</f>
        <v xml:space="preserve">Vietos gyventojų socialinio aktyvumo bei verslumo skatinimas įtraukiant pažeidžiamas grupes </v>
      </c>
      <c r="E63" s="746" t="str">
        <f>HLOOKUP(B63,'10'!$D$6:$W$18,13,FALSE)</f>
        <v xml:space="preserve"> Sudarytos prielaidos integruoti pažeidžiamas gyventojų grupes į visuomenę, teikti kompleksiškas, individualius poreikius atitinkančias paslaugas bendruomenėje ar šeimoje, įtrauktas jaunimas skatinant savanorystę. </v>
      </c>
      <c r="F63" s="747"/>
      <c r="G63" s="748"/>
    </row>
    <row r="64" spans="1:7" x14ac:dyDescent="0.3">
      <c r="A64" s="105" t="s">
        <v>987</v>
      </c>
      <c r="B64" s="365"/>
      <c r="C64" s="99" t="s">
        <v>537</v>
      </c>
      <c r="D64" s="100">
        <f>VLOOKUP(B63,'9'!$B$8:$D$27,3,FALSE)</f>
        <v>3</v>
      </c>
      <c r="E64" s="749"/>
      <c r="F64" s="750"/>
      <c r="G64" s="751"/>
    </row>
    <row r="65" spans="1:7" ht="28.8" x14ac:dyDescent="0.3">
      <c r="A65" s="105" t="s">
        <v>988</v>
      </c>
      <c r="B65" s="365"/>
      <c r="C65" s="23" t="s">
        <v>639</v>
      </c>
      <c r="D65" s="89" t="s">
        <v>1753</v>
      </c>
      <c r="E65" s="749"/>
      <c r="F65" s="750"/>
      <c r="G65" s="751"/>
    </row>
    <row r="66" spans="1:7" ht="28.8" x14ac:dyDescent="0.3">
      <c r="A66" s="105" t="s">
        <v>989</v>
      </c>
      <c r="B66" s="365"/>
      <c r="C66" s="28" t="s">
        <v>640</v>
      </c>
      <c r="D66" s="90" t="s">
        <v>1880</v>
      </c>
      <c r="E66" s="749"/>
      <c r="F66" s="750"/>
      <c r="G66" s="751"/>
    </row>
    <row r="67" spans="1:7" ht="28.8" x14ac:dyDescent="0.3">
      <c r="A67" s="105" t="s">
        <v>990</v>
      </c>
      <c r="B67" s="365"/>
      <c r="C67" s="26" t="s">
        <v>641</v>
      </c>
      <c r="D67" s="91" t="s">
        <v>1881</v>
      </c>
      <c r="E67" s="752"/>
      <c r="F67" s="753"/>
      <c r="G67" s="754"/>
    </row>
    <row r="68" spans="1:7" x14ac:dyDescent="0.3">
      <c r="A68" s="105" t="s">
        <v>991</v>
      </c>
      <c r="B68" s="365"/>
      <c r="C68" s="28" t="s">
        <v>366</v>
      </c>
      <c r="D68" s="92"/>
      <c r="G68" s="366"/>
    </row>
    <row r="69" spans="1:7" x14ac:dyDescent="0.3">
      <c r="A69" s="105" t="s">
        <v>992</v>
      </c>
      <c r="B69" s="365"/>
      <c r="C69" s="28" t="s">
        <v>367</v>
      </c>
      <c r="D69" s="92"/>
      <c r="G69" s="366"/>
    </row>
    <row r="70" spans="1:7" x14ac:dyDescent="0.3">
      <c r="A70" s="105" t="s">
        <v>993</v>
      </c>
      <c r="B70" s="367"/>
      <c r="C70" s="26" t="s">
        <v>368</v>
      </c>
      <c r="D70" s="93"/>
      <c r="E70" s="94"/>
      <c r="F70" s="94"/>
      <c r="G70" s="368"/>
    </row>
    <row r="71" spans="1:7" x14ac:dyDescent="0.3">
      <c r="A71" s="105" t="s">
        <v>994</v>
      </c>
      <c r="B71" s="364" t="s">
        <v>8</v>
      </c>
      <c r="C71" s="23" t="s">
        <v>20</v>
      </c>
      <c r="D71" s="98" t="str">
        <f>VLOOKUP(B71,'7'!$B$7:$C$26,2,FALSE)</f>
        <v>Bendruomeninio verslo kūrimas skatinant savanorystę</v>
      </c>
      <c r="E71" s="746" t="str">
        <f>HLOOKUP(B71,'10'!$D$6:$W$18,13,FALSE)</f>
        <v xml:space="preserve">Padidėjęs NVO sektoriaus verslumas, gebėjimas pasirūpinti savo bendruomenės nariais; paskatinta sektorių partnerystė; sukurta nauja paslauga pritaikant bent vieną  inovaciją; suaktyvinta savanorystė.
</v>
      </c>
      <c r="F71" s="747"/>
      <c r="G71" s="748"/>
    </row>
    <row r="72" spans="1:7" x14ac:dyDescent="0.3">
      <c r="A72" s="105" t="s">
        <v>995</v>
      </c>
      <c r="B72" s="365"/>
      <c r="C72" s="99" t="s">
        <v>537</v>
      </c>
      <c r="D72" s="100">
        <f>VLOOKUP(B71,'9'!$B$8:$D$27,3,FALSE)</f>
        <v>2</v>
      </c>
      <c r="E72" s="749"/>
      <c r="F72" s="750"/>
      <c r="G72" s="751"/>
    </row>
    <row r="73" spans="1:7" ht="28.8" x14ac:dyDescent="0.3">
      <c r="A73" s="105" t="s">
        <v>996</v>
      </c>
      <c r="B73" s="365"/>
      <c r="C73" s="23" t="s">
        <v>639</v>
      </c>
      <c r="D73" s="89" t="s">
        <v>1753</v>
      </c>
      <c r="E73" s="749"/>
      <c r="F73" s="750"/>
      <c r="G73" s="751"/>
    </row>
    <row r="74" spans="1:7" ht="28.8" x14ac:dyDescent="0.3">
      <c r="A74" s="105" t="s">
        <v>997</v>
      </c>
      <c r="B74" s="365"/>
      <c r="C74" s="28" t="s">
        <v>640</v>
      </c>
      <c r="D74" s="90" t="s">
        <v>1881</v>
      </c>
      <c r="E74" s="749"/>
      <c r="F74" s="750"/>
      <c r="G74" s="751"/>
    </row>
    <row r="75" spans="1:7" x14ac:dyDescent="0.3">
      <c r="A75" s="105" t="s">
        <v>998</v>
      </c>
      <c r="B75" s="365"/>
      <c r="C75" s="26" t="s">
        <v>641</v>
      </c>
      <c r="D75" s="91"/>
      <c r="E75" s="752"/>
      <c r="F75" s="753"/>
      <c r="G75" s="754"/>
    </row>
    <row r="76" spans="1:7" x14ac:dyDescent="0.3">
      <c r="A76" s="105" t="s">
        <v>999</v>
      </c>
      <c r="B76" s="365"/>
      <c r="C76" s="28" t="s">
        <v>366</v>
      </c>
      <c r="D76" s="92"/>
      <c r="G76" s="366"/>
    </row>
    <row r="77" spans="1:7" x14ac:dyDescent="0.3">
      <c r="A77" s="105" t="s">
        <v>1000</v>
      </c>
      <c r="B77" s="365"/>
      <c r="C77" s="28" t="s">
        <v>367</v>
      </c>
      <c r="D77" s="92"/>
      <c r="G77" s="366"/>
    </row>
    <row r="78" spans="1:7" x14ac:dyDescent="0.3">
      <c r="A78" s="105" t="s">
        <v>1001</v>
      </c>
      <c r="B78" s="367"/>
      <c r="C78" s="26" t="s">
        <v>368</v>
      </c>
      <c r="D78" s="93"/>
      <c r="E78" s="94"/>
      <c r="F78" s="94"/>
      <c r="G78" s="368"/>
    </row>
    <row r="79" spans="1:7" x14ac:dyDescent="0.3">
      <c r="A79" s="105" t="s">
        <v>1002</v>
      </c>
      <c r="B79" s="364" t="s">
        <v>9</v>
      </c>
      <c r="C79" s="23" t="s">
        <v>20</v>
      </c>
      <c r="D79" s="98" t="str">
        <f>VLOOKUP(B79,'7'!$B$7:$C$26,2,FALSE)</f>
        <v>Tarptautinis, teritorinis bendradarbiavimas</v>
      </c>
      <c r="E79" s="746">
        <f>HLOOKUP(B79,'10'!$D$6:$W$18,13,FALSE)</f>
        <v>0</v>
      </c>
      <c r="F79" s="747"/>
      <c r="G79" s="748"/>
    </row>
    <row r="80" spans="1:7" x14ac:dyDescent="0.3">
      <c r="A80" s="105" t="s">
        <v>1003</v>
      </c>
      <c r="B80" s="365"/>
      <c r="C80" s="99" t="s">
        <v>537</v>
      </c>
      <c r="D80" s="100">
        <f>VLOOKUP(B79,'9'!$B$8:$D$27,3,FALSE)</f>
        <v>2</v>
      </c>
      <c r="E80" s="749"/>
      <c r="F80" s="750"/>
      <c r="G80" s="751"/>
    </row>
    <row r="81" spans="1:7" ht="28.8" x14ac:dyDescent="0.3">
      <c r="A81" s="105" t="s">
        <v>1004</v>
      </c>
      <c r="B81" s="365"/>
      <c r="C81" s="23" t="s">
        <v>639</v>
      </c>
      <c r="D81" s="89" t="s">
        <v>1753</v>
      </c>
      <c r="E81" s="749"/>
      <c r="F81" s="750"/>
      <c r="G81" s="751"/>
    </row>
    <row r="82" spans="1:7" ht="28.8" x14ac:dyDescent="0.3">
      <c r="A82" s="105" t="s">
        <v>1005</v>
      </c>
      <c r="B82" s="365"/>
      <c r="C82" s="28" t="s">
        <v>640</v>
      </c>
      <c r="D82" s="90" t="s">
        <v>1880</v>
      </c>
      <c r="E82" s="749"/>
      <c r="F82" s="750"/>
      <c r="G82" s="751"/>
    </row>
    <row r="83" spans="1:7" x14ac:dyDescent="0.3">
      <c r="A83" s="105" t="s">
        <v>1006</v>
      </c>
      <c r="B83" s="365"/>
      <c r="C83" s="26" t="s">
        <v>641</v>
      </c>
      <c r="D83" s="91"/>
      <c r="E83" s="752"/>
      <c r="F83" s="753"/>
      <c r="G83" s="754"/>
    </row>
    <row r="84" spans="1:7" x14ac:dyDescent="0.3">
      <c r="A84" s="105" t="s">
        <v>1007</v>
      </c>
      <c r="B84" s="365"/>
      <c r="C84" s="28" t="s">
        <v>366</v>
      </c>
      <c r="D84" s="92"/>
      <c r="G84" s="366"/>
    </row>
    <row r="85" spans="1:7" x14ac:dyDescent="0.3">
      <c r="A85" s="105" t="s">
        <v>1008</v>
      </c>
      <c r="B85" s="365"/>
      <c r="C85" s="28" t="s">
        <v>367</v>
      </c>
      <c r="D85" s="92"/>
      <c r="G85" s="366"/>
    </row>
    <row r="86" spans="1:7" x14ac:dyDescent="0.3">
      <c r="A86" s="105" t="s">
        <v>1009</v>
      </c>
      <c r="B86" s="367"/>
      <c r="C86" s="26" t="s">
        <v>368</v>
      </c>
      <c r="D86" s="93"/>
      <c r="E86" s="94"/>
      <c r="F86" s="94"/>
      <c r="G86" s="368"/>
    </row>
    <row r="87" spans="1:7" x14ac:dyDescent="0.3">
      <c r="A87" s="105" t="s">
        <v>1010</v>
      </c>
      <c r="B87" s="364" t="s">
        <v>43</v>
      </c>
      <c r="C87" s="23" t="s">
        <v>20</v>
      </c>
      <c r="D87" s="98">
        <f>VLOOKUP(B87,'7'!$B$7:$C$26,2,FALSE)</f>
        <v>0</v>
      </c>
      <c r="E87" s="746">
        <f>HLOOKUP(B87,'10'!$D$6:$W$18,13,FALSE)</f>
        <v>0</v>
      </c>
      <c r="F87" s="747"/>
      <c r="G87" s="748"/>
    </row>
    <row r="88" spans="1:7" x14ac:dyDescent="0.3">
      <c r="A88" s="105" t="s">
        <v>1011</v>
      </c>
      <c r="B88" s="365"/>
      <c r="C88" s="99" t="s">
        <v>537</v>
      </c>
      <c r="D88" s="100">
        <f>VLOOKUP(B87,'9'!$B$8:$D$27,3,FALSE)</f>
        <v>0</v>
      </c>
      <c r="E88" s="749"/>
      <c r="F88" s="750"/>
      <c r="G88" s="751"/>
    </row>
    <row r="89" spans="1:7" x14ac:dyDescent="0.3">
      <c r="A89" s="105" t="s">
        <v>1012</v>
      </c>
      <c r="B89" s="365"/>
      <c r="C89" s="23" t="s">
        <v>639</v>
      </c>
      <c r="D89" s="89"/>
      <c r="E89" s="749"/>
      <c r="F89" s="750"/>
      <c r="G89" s="751"/>
    </row>
    <row r="90" spans="1:7" x14ac:dyDescent="0.3">
      <c r="A90" s="105" t="s">
        <v>1013</v>
      </c>
      <c r="B90" s="365"/>
      <c r="C90" s="28" t="s">
        <v>640</v>
      </c>
      <c r="D90" s="90"/>
      <c r="E90" s="749"/>
      <c r="F90" s="750"/>
      <c r="G90" s="751"/>
    </row>
    <row r="91" spans="1:7" x14ac:dyDescent="0.3">
      <c r="A91" s="105" t="s">
        <v>1014</v>
      </c>
      <c r="B91" s="365"/>
      <c r="C91" s="26" t="s">
        <v>641</v>
      </c>
      <c r="D91" s="91"/>
      <c r="E91" s="752"/>
      <c r="F91" s="753"/>
      <c r="G91" s="754"/>
    </row>
    <row r="92" spans="1:7" x14ac:dyDescent="0.3">
      <c r="A92" s="105" t="s">
        <v>1015</v>
      </c>
      <c r="B92" s="365"/>
      <c r="C92" s="28" t="s">
        <v>366</v>
      </c>
      <c r="D92" s="92"/>
      <c r="G92" s="366"/>
    </row>
    <row r="93" spans="1:7" x14ac:dyDescent="0.3">
      <c r="A93" s="105" t="s">
        <v>1016</v>
      </c>
      <c r="B93" s="365"/>
      <c r="C93" s="28" t="s">
        <v>367</v>
      </c>
      <c r="D93" s="92"/>
      <c r="G93" s="366"/>
    </row>
    <row r="94" spans="1:7" x14ac:dyDescent="0.3">
      <c r="A94" s="105" t="s">
        <v>1017</v>
      </c>
      <c r="B94" s="367"/>
      <c r="C94" s="26" t="s">
        <v>368</v>
      </c>
      <c r="D94" s="93"/>
      <c r="E94" s="94"/>
      <c r="F94" s="94"/>
      <c r="G94" s="368"/>
    </row>
    <row r="95" spans="1:7" x14ac:dyDescent="0.3">
      <c r="A95" s="105" t="s">
        <v>1018</v>
      </c>
      <c r="B95" s="364" t="s">
        <v>44</v>
      </c>
      <c r="C95" s="23" t="s">
        <v>20</v>
      </c>
      <c r="D95" s="98">
        <f>VLOOKUP(B95,'7'!$B$7:$C$26,2,FALSE)</f>
        <v>0</v>
      </c>
      <c r="E95" s="746">
        <f>HLOOKUP(B95,'10'!$D$6:$W$18,13,FALSE)</f>
        <v>0</v>
      </c>
      <c r="F95" s="747"/>
      <c r="G95" s="748"/>
    </row>
    <row r="96" spans="1:7" x14ac:dyDescent="0.3">
      <c r="A96" s="105" t="s">
        <v>1019</v>
      </c>
      <c r="B96" s="365"/>
      <c r="C96" s="99" t="s">
        <v>537</v>
      </c>
      <c r="D96" s="100">
        <f>VLOOKUP(B95,'9'!$B$8:$D$27,3,FALSE)</f>
        <v>0</v>
      </c>
      <c r="E96" s="749"/>
      <c r="F96" s="750"/>
      <c r="G96" s="751"/>
    </row>
    <row r="97" spans="1:7" x14ac:dyDescent="0.3">
      <c r="A97" s="105" t="s">
        <v>1020</v>
      </c>
      <c r="B97" s="365"/>
      <c r="C97" s="23" t="s">
        <v>639</v>
      </c>
      <c r="D97" s="89"/>
      <c r="E97" s="749"/>
      <c r="F97" s="750"/>
      <c r="G97" s="751"/>
    </row>
    <row r="98" spans="1:7" x14ac:dyDescent="0.3">
      <c r="A98" s="105" t="s">
        <v>1021</v>
      </c>
      <c r="B98" s="365"/>
      <c r="C98" s="28" t="s">
        <v>640</v>
      </c>
      <c r="D98" s="90"/>
      <c r="E98" s="749"/>
      <c r="F98" s="750"/>
      <c r="G98" s="751"/>
    </row>
    <row r="99" spans="1:7" x14ac:dyDescent="0.3">
      <c r="A99" s="105" t="s">
        <v>1022</v>
      </c>
      <c r="B99" s="365"/>
      <c r="C99" s="26" t="s">
        <v>641</v>
      </c>
      <c r="D99" s="91"/>
      <c r="E99" s="752"/>
      <c r="F99" s="753"/>
      <c r="G99" s="754"/>
    </row>
    <row r="100" spans="1:7" x14ac:dyDescent="0.3">
      <c r="A100" s="105" t="s">
        <v>1023</v>
      </c>
      <c r="B100" s="365"/>
      <c r="C100" s="28" t="s">
        <v>366</v>
      </c>
      <c r="D100" s="92"/>
      <c r="G100" s="366"/>
    </row>
    <row r="101" spans="1:7" x14ac:dyDescent="0.3">
      <c r="A101" s="105" t="s">
        <v>1024</v>
      </c>
      <c r="B101" s="365"/>
      <c r="C101" s="28" t="s">
        <v>367</v>
      </c>
      <c r="D101" s="92"/>
      <c r="G101" s="366"/>
    </row>
    <row r="102" spans="1:7" x14ac:dyDescent="0.3">
      <c r="A102" s="105" t="s">
        <v>1025</v>
      </c>
      <c r="B102" s="367"/>
      <c r="C102" s="26" t="s">
        <v>368</v>
      </c>
      <c r="D102" s="93"/>
      <c r="E102" s="94"/>
      <c r="F102" s="94"/>
      <c r="G102" s="368"/>
    </row>
    <row r="103" spans="1:7" x14ac:dyDescent="0.3">
      <c r="A103" s="105" t="s">
        <v>1026</v>
      </c>
      <c r="B103" s="364" t="s">
        <v>45</v>
      </c>
      <c r="C103" s="23" t="s">
        <v>20</v>
      </c>
      <c r="D103" s="98">
        <f>VLOOKUP(B103,'7'!$B$7:$C$26,2,FALSE)</f>
        <v>0</v>
      </c>
      <c r="E103" s="746">
        <f>HLOOKUP(B103,'10'!$D$6:$W$18,13,FALSE)</f>
        <v>0</v>
      </c>
      <c r="F103" s="747"/>
      <c r="G103" s="748"/>
    </row>
    <row r="104" spans="1:7" x14ac:dyDescent="0.3">
      <c r="A104" s="105" t="s">
        <v>1027</v>
      </c>
      <c r="B104" s="365"/>
      <c r="C104" s="99" t="s">
        <v>537</v>
      </c>
      <c r="D104" s="100">
        <f>VLOOKUP(B103,'9'!$B$8:$D$27,3,FALSE)</f>
        <v>0</v>
      </c>
      <c r="E104" s="749"/>
      <c r="F104" s="750"/>
      <c r="G104" s="751"/>
    </row>
    <row r="105" spans="1:7" x14ac:dyDescent="0.3">
      <c r="A105" s="105" t="s">
        <v>1028</v>
      </c>
      <c r="B105" s="365"/>
      <c r="C105" s="23" t="s">
        <v>639</v>
      </c>
      <c r="D105" s="89"/>
      <c r="E105" s="749"/>
      <c r="F105" s="750"/>
      <c r="G105" s="751"/>
    </row>
    <row r="106" spans="1:7" x14ac:dyDescent="0.3">
      <c r="A106" s="105" t="s">
        <v>1029</v>
      </c>
      <c r="B106" s="365"/>
      <c r="C106" s="28" t="s">
        <v>640</v>
      </c>
      <c r="D106" s="90"/>
      <c r="E106" s="749"/>
      <c r="F106" s="750"/>
      <c r="G106" s="751"/>
    </row>
    <row r="107" spans="1:7" x14ac:dyDescent="0.3">
      <c r="A107" s="105" t="s">
        <v>1030</v>
      </c>
      <c r="B107" s="365"/>
      <c r="C107" s="26" t="s">
        <v>641</v>
      </c>
      <c r="D107" s="91"/>
      <c r="E107" s="752"/>
      <c r="F107" s="753"/>
      <c r="G107" s="754"/>
    </row>
    <row r="108" spans="1:7" x14ac:dyDescent="0.3">
      <c r="A108" s="105" t="s">
        <v>1031</v>
      </c>
      <c r="B108" s="365"/>
      <c r="C108" s="28" t="s">
        <v>366</v>
      </c>
      <c r="D108" s="92"/>
      <c r="G108" s="366"/>
    </row>
    <row r="109" spans="1:7" x14ac:dyDescent="0.3">
      <c r="A109" s="105" t="s">
        <v>1032</v>
      </c>
      <c r="B109" s="365"/>
      <c r="C109" s="28" t="s">
        <v>367</v>
      </c>
      <c r="D109" s="92"/>
      <c r="G109" s="366"/>
    </row>
    <row r="110" spans="1:7" x14ac:dyDescent="0.3">
      <c r="A110" s="105" t="s">
        <v>1033</v>
      </c>
      <c r="B110" s="367"/>
      <c r="C110" s="26" t="s">
        <v>368</v>
      </c>
      <c r="D110" s="93"/>
      <c r="E110" s="94"/>
      <c r="F110" s="94"/>
      <c r="G110" s="368"/>
    </row>
    <row r="111" spans="1:7" x14ac:dyDescent="0.3">
      <c r="A111" s="105" t="s">
        <v>1034</v>
      </c>
      <c r="B111" s="364" t="s">
        <v>46</v>
      </c>
      <c r="C111" s="23" t="s">
        <v>20</v>
      </c>
      <c r="D111" s="98">
        <f>VLOOKUP(B111,'7'!$B$7:$C$26,2,FALSE)</f>
        <v>0</v>
      </c>
      <c r="E111" s="746">
        <f>HLOOKUP(B111,'10'!$D$6:$W$18,13,FALSE)</f>
        <v>0</v>
      </c>
      <c r="F111" s="747"/>
      <c r="G111" s="748"/>
    </row>
    <row r="112" spans="1:7" x14ac:dyDescent="0.3">
      <c r="A112" s="105" t="s">
        <v>1035</v>
      </c>
      <c r="B112" s="365"/>
      <c r="C112" s="99" t="s">
        <v>537</v>
      </c>
      <c r="D112" s="100">
        <f>VLOOKUP(B111,'9'!$B$8:$D$27,3,FALSE)</f>
        <v>0</v>
      </c>
      <c r="E112" s="749"/>
      <c r="F112" s="750"/>
      <c r="G112" s="751"/>
    </row>
    <row r="113" spans="1:7" x14ac:dyDescent="0.3">
      <c r="A113" s="105" t="s">
        <v>1036</v>
      </c>
      <c r="B113" s="365"/>
      <c r="C113" s="23" t="s">
        <v>639</v>
      </c>
      <c r="D113" s="89"/>
      <c r="E113" s="749"/>
      <c r="F113" s="750"/>
      <c r="G113" s="751"/>
    </row>
    <row r="114" spans="1:7" x14ac:dyDescent="0.3">
      <c r="A114" s="105" t="s">
        <v>1037</v>
      </c>
      <c r="B114" s="365"/>
      <c r="C114" s="28" t="s">
        <v>640</v>
      </c>
      <c r="D114" s="90"/>
      <c r="E114" s="749"/>
      <c r="F114" s="750"/>
      <c r="G114" s="751"/>
    </row>
    <row r="115" spans="1:7" x14ac:dyDescent="0.3">
      <c r="A115" s="105" t="s">
        <v>1038</v>
      </c>
      <c r="B115" s="365"/>
      <c r="C115" s="26" t="s">
        <v>641</v>
      </c>
      <c r="D115" s="91"/>
      <c r="E115" s="752"/>
      <c r="F115" s="753"/>
      <c r="G115" s="754"/>
    </row>
    <row r="116" spans="1:7" x14ac:dyDescent="0.3">
      <c r="A116" s="105" t="s">
        <v>1039</v>
      </c>
      <c r="B116" s="365"/>
      <c r="C116" s="28" t="s">
        <v>366</v>
      </c>
      <c r="D116" s="92"/>
      <c r="G116" s="366"/>
    </row>
    <row r="117" spans="1:7" x14ac:dyDescent="0.3">
      <c r="A117" s="105" t="s">
        <v>1040</v>
      </c>
      <c r="B117" s="365"/>
      <c r="C117" s="28" t="s">
        <v>367</v>
      </c>
      <c r="D117" s="92"/>
      <c r="G117" s="366"/>
    </row>
    <row r="118" spans="1:7" x14ac:dyDescent="0.3">
      <c r="A118" s="105" t="s">
        <v>1041</v>
      </c>
      <c r="B118" s="367"/>
      <c r="C118" s="26" t="s">
        <v>368</v>
      </c>
      <c r="D118" s="93"/>
      <c r="E118" s="94"/>
      <c r="F118" s="94"/>
      <c r="G118" s="368"/>
    </row>
    <row r="119" spans="1:7" x14ac:dyDescent="0.3">
      <c r="A119" s="105" t="s">
        <v>1042</v>
      </c>
      <c r="B119" s="364" t="s">
        <v>47</v>
      </c>
      <c r="C119" s="23" t="s">
        <v>20</v>
      </c>
      <c r="D119" s="98">
        <f>VLOOKUP(B119,'7'!$B$7:$C$26,2,FALSE)</f>
        <v>0</v>
      </c>
      <c r="E119" s="746">
        <f>HLOOKUP(B119,'10'!$D$6:$W$18,13,FALSE)</f>
        <v>0</v>
      </c>
      <c r="F119" s="747"/>
      <c r="G119" s="748"/>
    </row>
    <row r="120" spans="1:7" x14ac:dyDescent="0.3">
      <c r="A120" s="105" t="s">
        <v>1043</v>
      </c>
      <c r="B120" s="365"/>
      <c r="C120" s="99" t="s">
        <v>537</v>
      </c>
      <c r="D120" s="100">
        <f>VLOOKUP(B119,'9'!$B$8:$D$27,3,FALSE)</f>
        <v>0</v>
      </c>
      <c r="E120" s="749"/>
      <c r="F120" s="750"/>
      <c r="G120" s="751"/>
    </row>
    <row r="121" spans="1:7" x14ac:dyDescent="0.3">
      <c r="A121" s="105" t="s">
        <v>1044</v>
      </c>
      <c r="B121" s="365"/>
      <c r="C121" s="23" t="s">
        <v>639</v>
      </c>
      <c r="D121" s="89"/>
      <c r="E121" s="749"/>
      <c r="F121" s="750"/>
      <c r="G121" s="751"/>
    </row>
    <row r="122" spans="1:7" x14ac:dyDescent="0.3">
      <c r="A122" s="105" t="s">
        <v>1045</v>
      </c>
      <c r="B122" s="365"/>
      <c r="C122" s="28" t="s">
        <v>640</v>
      </c>
      <c r="D122" s="90"/>
      <c r="E122" s="749"/>
      <c r="F122" s="750"/>
      <c r="G122" s="751"/>
    </row>
    <row r="123" spans="1:7" x14ac:dyDescent="0.3">
      <c r="A123" s="105" t="s">
        <v>1046</v>
      </c>
      <c r="B123" s="365"/>
      <c r="C123" s="26" t="s">
        <v>641</v>
      </c>
      <c r="D123" s="91"/>
      <c r="E123" s="752"/>
      <c r="F123" s="753"/>
      <c r="G123" s="754"/>
    </row>
    <row r="124" spans="1:7" x14ac:dyDescent="0.3">
      <c r="A124" s="105" t="s">
        <v>1047</v>
      </c>
      <c r="B124" s="365"/>
      <c r="C124" s="28" t="s">
        <v>366</v>
      </c>
      <c r="D124" s="92"/>
      <c r="G124" s="366"/>
    </row>
    <row r="125" spans="1:7" x14ac:dyDescent="0.3">
      <c r="A125" s="105" t="s">
        <v>1048</v>
      </c>
      <c r="B125" s="365"/>
      <c r="C125" s="28" t="s">
        <v>367</v>
      </c>
      <c r="D125" s="92"/>
      <c r="G125" s="366"/>
    </row>
    <row r="126" spans="1:7" x14ac:dyDescent="0.3">
      <c r="A126" s="105" t="s">
        <v>1049</v>
      </c>
      <c r="B126" s="367"/>
      <c r="C126" s="26" t="s">
        <v>368</v>
      </c>
      <c r="D126" s="93"/>
      <c r="E126" s="94"/>
      <c r="F126" s="94"/>
      <c r="G126" s="368"/>
    </row>
    <row r="127" spans="1:7" x14ac:dyDescent="0.3">
      <c r="A127" s="105" t="s">
        <v>1050</v>
      </c>
      <c r="B127" s="364" t="s">
        <v>48</v>
      </c>
      <c r="C127" s="23" t="s">
        <v>20</v>
      </c>
      <c r="D127" s="98">
        <f>VLOOKUP(B127,'7'!$B$7:$C$26,2,FALSE)</f>
        <v>0</v>
      </c>
      <c r="E127" s="746">
        <f>HLOOKUP(B127,'10'!$D$6:$W$18,13,FALSE)</f>
        <v>0</v>
      </c>
      <c r="F127" s="747"/>
      <c r="G127" s="748"/>
    </row>
    <row r="128" spans="1:7" x14ac:dyDescent="0.3">
      <c r="A128" s="105" t="s">
        <v>1051</v>
      </c>
      <c r="B128" s="365"/>
      <c r="C128" s="99" t="s">
        <v>537</v>
      </c>
      <c r="D128" s="100">
        <f>VLOOKUP(B127,'9'!$B$8:$D$27,3,FALSE)</f>
        <v>0</v>
      </c>
      <c r="E128" s="749"/>
      <c r="F128" s="750"/>
      <c r="G128" s="751"/>
    </row>
    <row r="129" spans="1:7" x14ac:dyDescent="0.3">
      <c r="A129" s="105" t="s">
        <v>1052</v>
      </c>
      <c r="B129" s="365"/>
      <c r="C129" s="23" t="s">
        <v>639</v>
      </c>
      <c r="D129" s="89"/>
      <c r="E129" s="749"/>
      <c r="F129" s="750"/>
      <c r="G129" s="751"/>
    </row>
    <row r="130" spans="1:7" x14ac:dyDescent="0.3">
      <c r="A130" s="105" t="s">
        <v>1053</v>
      </c>
      <c r="B130" s="365"/>
      <c r="C130" s="28" t="s">
        <v>640</v>
      </c>
      <c r="D130" s="90"/>
      <c r="E130" s="749"/>
      <c r="F130" s="750"/>
      <c r="G130" s="751"/>
    </row>
    <row r="131" spans="1:7" x14ac:dyDescent="0.3">
      <c r="A131" s="105" t="s">
        <v>1054</v>
      </c>
      <c r="B131" s="365"/>
      <c r="C131" s="26" t="s">
        <v>641</v>
      </c>
      <c r="D131" s="91"/>
      <c r="E131" s="752"/>
      <c r="F131" s="753"/>
      <c r="G131" s="754"/>
    </row>
    <row r="132" spans="1:7" x14ac:dyDescent="0.3">
      <c r="A132" s="105" t="s">
        <v>1055</v>
      </c>
      <c r="B132" s="365"/>
      <c r="C132" s="28" t="s">
        <v>366</v>
      </c>
      <c r="D132" s="92"/>
      <c r="G132" s="366"/>
    </row>
    <row r="133" spans="1:7" x14ac:dyDescent="0.3">
      <c r="A133" s="105" t="s">
        <v>1056</v>
      </c>
      <c r="B133" s="365"/>
      <c r="C133" s="28" t="s">
        <v>367</v>
      </c>
      <c r="D133" s="92"/>
      <c r="G133" s="366"/>
    </row>
    <row r="134" spans="1:7" x14ac:dyDescent="0.3">
      <c r="A134" s="105" t="s">
        <v>1057</v>
      </c>
      <c r="B134" s="367"/>
      <c r="C134" s="26" t="s">
        <v>368</v>
      </c>
      <c r="D134" s="93"/>
      <c r="E134" s="94"/>
      <c r="F134" s="94"/>
      <c r="G134" s="368"/>
    </row>
    <row r="135" spans="1:7" x14ac:dyDescent="0.3">
      <c r="A135" s="105" t="s">
        <v>1058</v>
      </c>
      <c r="B135" s="364" t="s">
        <v>49</v>
      </c>
      <c r="C135" s="23" t="s">
        <v>20</v>
      </c>
      <c r="D135" s="98">
        <f>VLOOKUP(B135,'7'!$B$7:$C$26,2,FALSE)</f>
        <v>0</v>
      </c>
      <c r="E135" s="746">
        <f>HLOOKUP(B135,'10'!$D$6:$W$18,13,FALSE)</f>
        <v>0</v>
      </c>
      <c r="F135" s="747"/>
      <c r="G135" s="748"/>
    </row>
    <row r="136" spans="1:7" x14ac:dyDescent="0.3">
      <c r="A136" s="105" t="s">
        <v>1059</v>
      </c>
      <c r="B136" s="365"/>
      <c r="C136" s="99" t="s">
        <v>537</v>
      </c>
      <c r="D136" s="100">
        <f>VLOOKUP(B135,'9'!$B$8:$D$27,3,FALSE)</f>
        <v>0</v>
      </c>
      <c r="E136" s="749"/>
      <c r="F136" s="750"/>
      <c r="G136" s="751"/>
    </row>
    <row r="137" spans="1:7" x14ac:dyDescent="0.3">
      <c r="A137" s="105" t="s">
        <v>1060</v>
      </c>
      <c r="B137" s="365"/>
      <c r="C137" s="23" t="s">
        <v>639</v>
      </c>
      <c r="D137" s="89"/>
      <c r="E137" s="749"/>
      <c r="F137" s="750"/>
      <c r="G137" s="751"/>
    </row>
    <row r="138" spans="1:7" x14ac:dyDescent="0.3">
      <c r="A138" s="105" t="s">
        <v>1061</v>
      </c>
      <c r="B138" s="365"/>
      <c r="C138" s="28" t="s">
        <v>640</v>
      </c>
      <c r="D138" s="90"/>
      <c r="E138" s="749"/>
      <c r="F138" s="750"/>
      <c r="G138" s="751"/>
    </row>
    <row r="139" spans="1:7" x14ac:dyDescent="0.3">
      <c r="A139" s="105" t="s">
        <v>1062</v>
      </c>
      <c r="B139" s="365"/>
      <c r="C139" s="26" t="s">
        <v>641</v>
      </c>
      <c r="D139" s="91"/>
      <c r="E139" s="752"/>
      <c r="F139" s="753"/>
      <c r="G139" s="754"/>
    </row>
    <row r="140" spans="1:7" x14ac:dyDescent="0.3">
      <c r="A140" s="105" t="s">
        <v>1063</v>
      </c>
      <c r="B140" s="365"/>
      <c r="C140" s="28" t="s">
        <v>366</v>
      </c>
      <c r="D140" s="92"/>
      <c r="G140" s="366"/>
    </row>
    <row r="141" spans="1:7" x14ac:dyDescent="0.3">
      <c r="A141" s="105" t="s">
        <v>1064</v>
      </c>
      <c r="B141" s="365"/>
      <c r="C141" s="28" t="s">
        <v>367</v>
      </c>
      <c r="D141" s="92"/>
      <c r="G141" s="366"/>
    </row>
    <row r="142" spans="1:7" x14ac:dyDescent="0.3">
      <c r="A142" s="105" t="s">
        <v>1065</v>
      </c>
      <c r="B142" s="367"/>
      <c r="C142" s="26" t="s">
        <v>368</v>
      </c>
      <c r="D142" s="93"/>
      <c r="E142" s="94"/>
      <c r="F142" s="94"/>
      <c r="G142" s="368"/>
    </row>
    <row r="143" spans="1:7" x14ac:dyDescent="0.3">
      <c r="A143" s="105" t="s">
        <v>1066</v>
      </c>
      <c r="B143" s="364" t="s">
        <v>50</v>
      </c>
      <c r="C143" s="23" t="s">
        <v>20</v>
      </c>
      <c r="D143" s="98">
        <f>VLOOKUP(B143,'7'!$B$7:$C$26,2,FALSE)</f>
        <v>0</v>
      </c>
      <c r="E143" s="746">
        <f>HLOOKUP(B143,'10'!$D$6:$W$18,13,FALSE)</f>
        <v>0</v>
      </c>
      <c r="F143" s="747"/>
      <c r="G143" s="748"/>
    </row>
    <row r="144" spans="1:7" x14ac:dyDescent="0.3">
      <c r="A144" s="105" t="s">
        <v>1067</v>
      </c>
      <c r="B144" s="365"/>
      <c r="C144" s="99" t="s">
        <v>537</v>
      </c>
      <c r="D144" s="100">
        <f>VLOOKUP(B143,'9'!$B$8:$D$27,3,FALSE)</f>
        <v>0</v>
      </c>
      <c r="E144" s="749"/>
      <c r="F144" s="750"/>
      <c r="G144" s="751"/>
    </row>
    <row r="145" spans="1:7" x14ac:dyDescent="0.3">
      <c r="A145" s="105" t="s">
        <v>1068</v>
      </c>
      <c r="B145" s="365"/>
      <c r="C145" s="23" t="s">
        <v>639</v>
      </c>
      <c r="D145" s="89"/>
      <c r="E145" s="749"/>
      <c r="F145" s="750"/>
      <c r="G145" s="751"/>
    </row>
    <row r="146" spans="1:7" x14ac:dyDescent="0.3">
      <c r="A146" s="105" t="s">
        <v>1069</v>
      </c>
      <c r="B146" s="365"/>
      <c r="C146" s="28" t="s">
        <v>640</v>
      </c>
      <c r="D146" s="90"/>
      <c r="E146" s="749"/>
      <c r="F146" s="750"/>
      <c r="G146" s="751"/>
    </row>
    <row r="147" spans="1:7" x14ac:dyDescent="0.3">
      <c r="A147" s="105" t="s">
        <v>1070</v>
      </c>
      <c r="B147" s="365"/>
      <c r="C147" s="26" t="s">
        <v>641</v>
      </c>
      <c r="D147" s="91"/>
      <c r="E147" s="752"/>
      <c r="F147" s="753"/>
      <c r="G147" s="754"/>
    </row>
    <row r="148" spans="1:7" x14ac:dyDescent="0.3">
      <c r="A148" s="105" t="s">
        <v>1071</v>
      </c>
      <c r="B148" s="365"/>
      <c r="C148" s="28" t="s">
        <v>366</v>
      </c>
      <c r="D148" s="92"/>
      <c r="G148" s="366"/>
    </row>
    <row r="149" spans="1:7" x14ac:dyDescent="0.3">
      <c r="A149" s="105" t="s">
        <v>1072</v>
      </c>
      <c r="B149" s="365"/>
      <c r="C149" s="28" t="s">
        <v>367</v>
      </c>
      <c r="D149" s="92"/>
      <c r="G149" s="366"/>
    </row>
    <row r="150" spans="1:7" x14ac:dyDescent="0.3">
      <c r="A150" s="105" t="s">
        <v>1073</v>
      </c>
      <c r="B150" s="367"/>
      <c r="C150" s="26" t="s">
        <v>368</v>
      </c>
      <c r="D150" s="93"/>
      <c r="E150" s="94"/>
      <c r="F150" s="94"/>
      <c r="G150" s="368"/>
    </row>
    <row r="151" spans="1:7" x14ac:dyDescent="0.3">
      <c r="A151" s="105" t="s">
        <v>1074</v>
      </c>
      <c r="B151" s="364" t="s">
        <v>51</v>
      </c>
      <c r="C151" s="23" t="s">
        <v>20</v>
      </c>
      <c r="D151" s="98">
        <f>VLOOKUP(B151,'7'!$B$7:$C$26,2,FALSE)</f>
        <v>0</v>
      </c>
      <c r="E151" s="746">
        <f>HLOOKUP(B151,'10'!$D$6:$W$18,13,FALSE)</f>
        <v>0</v>
      </c>
      <c r="F151" s="747"/>
      <c r="G151" s="748"/>
    </row>
    <row r="152" spans="1:7" x14ac:dyDescent="0.3">
      <c r="A152" s="105" t="s">
        <v>1075</v>
      </c>
      <c r="B152" s="365"/>
      <c r="C152" s="99" t="s">
        <v>537</v>
      </c>
      <c r="D152" s="100">
        <f>VLOOKUP(B151,'9'!$B$8:$D$27,3,FALSE)</f>
        <v>0</v>
      </c>
      <c r="E152" s="749"/>
      <c r="F152" s="750"/>
      <c r="G152" s="751"/>
    </row>
    <row r="153" spans="1:7" x14ac:dyDescent="0.3">
      <c r="A153" s="105" t="s">
        <v>1076</v>
      </c>
      <c r="B153" s="365"/>
      <c r="C153" s="23" t="s">
        <v>639</v>
      </c>
      <c r="D153" s="89"/>
      <c r="E153" s="749"/>
      <c r="F153" s="750"/>
      <c r="G153" s="751"/>
    </row>
    <row r="154" spans="1:7" x14ac:dyDescent="0.3">
      <c r="A154" s="105" t="s">
        <v>1077</v>
      </c>
      <c r="B154" s="365"/>
      <c r="C154" s="28" t="s">
        <v>640</v>
      </c>
      <c r="D154" s="90"/>
      <c r="E154" s="749"/>
      <c r="F154" s="750"/>
      <c r="G154" s="751"/>
    </row>
    <row r="155" spans="1:7" x14ac:dyDescent="0.3">
      <c r="A155" s="105" t="s">
        <v>1078</v>
      </c>
      <c r="B155" s="365"/>
      <c r="C155" s="26" t="s">
        <v>641</v>
      </c>
      <c r="D155" s="91"/>
      <c r="E155" s="752"/>
      <c r="F155" s="753"/>
      <c r="G155" s="754"/>
    </row>
    <row r="156" spans="1:7" x14ac:dyDescent="0.3">
      <c r="A156" s="105" t="s">
        <v>1079</v>
      </c>
      <c r="B156" s="365"/>
      <c r="C156" s="28" t="s">
        <v>366</v>
      </c>
      <c r="D156" s="92"/>
      <c r="G156" s="366"/>
    </row>
    <row r="157" spans="1:7" x14ac:dyDescent="0.3">
      <c r="A157" s="105" t="s">
        <v>1080</v>
      </c>
      <c r="B157" s="365"/>
      <c r="C157" s="28" t="s">
        <v>367</v>
      </c>
      <c r="D157" s="92"/>
      <c r="G157" s="366"/>
    </row>
    <row r="158" spans="1:7" x14ac:dyDescent="0.3">
      <c r="A158" s="105" t="s">
        <v>1081</v>
      </c>
      <c r="B158" s="367"/>
      <c r="C158" s="26" t="s">
        <v>368</v>
      </c>
      <c r="D158" s="93"/>
      <c r="E158" s="94"/>
      <c r="F158" s="94"/>
      <c r="G158" s="368"/>
    </row>
    <row r="159" spans="1:7" x14ac:dyDescent="0.3">
      <c r="A159" s="105" t="s">
        <v>1082</v>
      </c>
      <c r="B159" s="364" t="s">
        <v>52</v>
      </c>
      <c r="C159" s="23" t="s">
        <v>20</v>
      </c>
      <c r="D159" s="98">
        <f>VLOOKUP(B159,'7'!$B$7:$C$26,2,FALSE)</f>
        <v>0</v>
      </c>
      <c r="E159" s="746">
        <f>HLOOKUP(B159,'10'!$D$6:$W$18,13,FALSE)</f>
        <v>0</v>
      </c>
      <c r="F159" s="747"/>
      <c r="G159" s="748"/>
    </row>
    <row r="160" spans="1:7" x14ac:dyDescent="0.3">
      <c r="A160" s="105" t="s">
        <v>1083</v>
      </c>
      <c r="B160" s="365"/>
      <c r="C160" s="99" t="s">
        <v>537</v>
      </c>
      <c r="D160" s="100">
        <f>VLOOKUP(B159,'9'!$B$8:$D$27,3,FALSE)</f>
        <v>0</v>
      </c>
      <c r="E160" s="749"/>
      <c r="F160" s="750"/>
      <c r="G160" s="751"/>
    </row>
    <row r="161" spans="1:7" x14ac:dyDescent="0.3">
      <c r="A161" s="105" t="s">
        <v>1084</v>
      </c>
      <c r="B161" s="365"/>
      <c r="C161" s="23" t="s">
        <v>639</v>
      </c>
      <c r="D161" s="89"/>
      <c r="E161" s="749"/>
      <c r="F161" s="750"/>
      <c r="G161" s="751"/>
    </row>
    <row r="162" spans="1:7" x14ac:dyDescent="0.3">
      <c r="A162" s="105" t="s">
        <v>1085</v>
      </c>
      <c r="B162" s="365"/>
      <c r="C162" s="28" t="s">
        <v>640</v>
      </c>
      <c r="D162" s="90"/>
      <c r="E162" s="749"/>
      <c r="F162" s="750"/>
      <c r="G162" s="751"/>
    </row>
    <row r="163" spans="1:7" x14ac:dyDescent="0.3">
      <c r="A163" s="105" t="s">
        <v>1086</v>
      </c>
      <c r="B163" s="365"/>
      <c r="C163" s="26" t="s">
        <v>641</v>
      </c>
      <c r="D163" s="91"/>
      <c r="E163" s="752"/>
      <c r="F163" s="753"/>
      <c r="G163" s="754"/>
    </row>
    <row r="164" spans="1:7" x14ac:dyDescent="0.3">
      <c r="A164" s="105" t="s">
        <v>1087</v>
      </c>
      <c r="B164" s="365"/>
      <c r="C164" s="28" t="s">
        <v>366</v>
      </c>
      <c r="D164" s="92"/>
      <c r="G164" s="366"/>
    </row>
    <row r="165" spans="1:7" x14ac:dyDescent="0.3">
      <c r="A165" s="105" t="s">
        <v>1088</v>
      </c>
      <c r="B165" s="365"/>
      <c r="C165" s="28" t="s">
        <v>367</v>
      </c>
      <c r="D165" s="92"/>
      <c r="G165" s="366"/>
    </row>
    <row r="166" spans="1:7" ht="15" thickBot="1" x14ac:dyDescent="0.35">
      <c r="A166" s="105" t="s">
        <v>1089</v>
      </c>
      <c r="B166" s="369"/>
      <c r="C166" s="370" t="s">
        <v>368</v>
      </c>
      <c r="D166" s="371"/>
      <c r="E166" s="372"/>
      <c r="F166" s="372"/>
      <c r="G166" s="373"/>
    </row>
    <row r="169" spans="1:7" x14ac:dyDescent="0.3">
      <c r="C169" s="1"/>
      <c r="D169" s="360" t="s">
        <v>1353</v>
      </c>
    </row>
    <row r="170" spans="1:7" x14ac:dyDescent="0.3">
      <c r="C170" s="1">
        <v>1</v>
      </c>
      <c r="D170" s="500" t="s">
        <v>1344</v>
      </c>
    </row>
    <row r="171" spans="1:7" ht="28.8" x14ac:dyDescent="0.3">
      <c r="C171" s="1">
        <v>2</v>
      </c>
      <c r="D171" s="500" t="s">
        <v>1345</v>
      </c>
    </row>
    <row r="172" spans="1:7" ht="43.2" x14ac:dyDescent="0.3">
      <c r="C172" s="1">
        <v>3</v>
      </c>
      <c r="D172" s="500" t="s">
        <v>1346</v>
      </c>
    </row>
    <row r="173" spans="1:7" ht="86.4" x14ac:dyDescent="0.3">
      <c r="C173" s="1">
        <v>4</v>
      </c>
      <c r="D173" s="500" t="s">
        <v>1355</v>
      </c>
    </row>
    <row r="174" spans="1:7" ht="43.2" x14ac:dyDescent="0.3">
      <c r="C174" s="1">
        <v>5</v>
      </c>
      <c r="D174" s="500" t="s">
        <v>1347</v>
      </c>
    </row>
    <row r="175" spans="1:7" ht="100.8" x14ac:dyDescent="0.3">
      <c r="C175" s="1">
        <v>6</v>
      </c>
      <c r="D175" s="500" t="s">
        <v>1635</v>
      </c>
    </row>
    <row r="176" spans="1:7" ht="43.2" x14ac:dyDescent="0.3">
      <c r="C176" s="1">
        <v>7</v>
      </c>
      <c r="D176" s="335" t="s">
        <v>1349</v>
      </c>
    </row>
    <row r="177" spans="3:4" ht="86.4" x14ac:dyDescent="0.3">
      <c r="C177" s="1">
        <v>8</v>
      </c>
      <c r="D177" s="335" t="s">
        <v>1636</v>
      </c>
    </row>
  </sheetData>
  <sheetProtection algorithmName="SHA-512" hashValue="ZWwrF1wlO4Oqy5J2r5It+GX4wkV86JjrJQnxhNkCo619Q6p/C/+S8OEijlxZiG0/K9S/HX1X8MRKa3Kdz0B/FA==" saltValue="7Txbx0dALaVnSIvJ4fNgRQ==" spinCount="100000" sheet="1" objects="1" scenarios="1"/>
  <mergeCells count="20">
    <mergeCell ref="E7:G11"/>
    <mergeCell ref="E15:G19"/>
    <mergeCell ref="E23:G27"/>
    <mergeCell ref="E31:G35"/>
    <mergeCell ref="E39:G43"/>
    <mergeCell ref="E47:G51"/>
    <mergeCell ref="E55:G59"/>
    <mergeCell ref="E63:G67"/>
    <mergeCell ref="E71:G75"/>
    <mergeCell ref="E79:G83"/>
    <mergeCell ref="E135:G139"/>
    <mergeCell ref="E143:G147"/>
    <mergeCell ref="E151:G155"/>
    <mergeCell ref="E159:G163"/>
    <mergeCell ref="E87:G91"/>
    <mergeCell ref="E95:G99"/>
    <mergeCell ref="E103:G107"/>
    <mergeCell ref="E111:G115"/>
    <mergeCell ref="E119:G123"/>
    <mergeCell ref="E127:G131"/>
  </mergeCells>
  <phoneticPr fontId="8" type="noConversion"/>
  <pageMargins left="0.70866141732283472" right="0.70866141732283472" top="0.74803149606299213" bottom="0.74803149606299213" header="0.31496062992125984" footer="0.31496062992125984"/>
  <pageSetup paperSize="9" scale="71" orientation="landscape" horizontalDpi="4294967293" verticalDpi="0" r:id="rId1"/>
  <headerFooter>
    <oddHeader>&amp;C15. Pokyčiai, kurių siekiama VVG teritorijoje (kiekybine išraiška)</oddHeader>
  </headerFooter>
  <rowBreaks count="5" manualBreakCount="5">
    <brk id="38" max="16383" man="1"/>
    <brk id="70" max="16383" man="1"/>
    <brk id="102" max="16383" man="1"/>
    <brk id="134" max="16383" man="1"/>
    <brk id="167"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E00-000000000000}">
          <x14:formula1>
            <xm:f>Sąrašai!$A$68:$A$87</xm:f>
          </x14:formula1>
          <xm:sqref>D17:D19 D25:D27 D33:D35 D41:D43 D49:D51 D57:D59 D65:D67 D73:D75 D81:D83 D89:D91 D97:D99 D105:D107 D113:D115 D121:D123 D129:D131 D137:D139 D145:D147 D153:D155 D161:D163</xm:sqref>
        </x14:dataValidation>
        <x14:dataValidation type="list" allowBlank="1" showInputMessage="1" showErrorMessage="1" xr:uid="{00000000-0002-0000-0E00-000001000000}">
          <x14:formula1>
            <xm:f>Sąrašai!$A$67:$A$87</xm:f>
          </x14:formula1>
          <xm:sqref>D9:D11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249977111117893"/>
  </sheetPr>
  <dimension ref="A1:AE38"/>
  <sheetViews>
    <sheetView tabSelected="1" zoomScale="80" zoomScaleNormal="80" workbookViewId="0">
      <selection activeCell="J15" sqref="J15"/>
    </sheetView>
  </sheetViews>
  <sheetFormatPr defaultColWidth="9.109375" defaultRowHeight="14.4" x14ac:dyDescent="0.3"/>
  <cols>
    <col min="1" max="1" width="8.6640625" style="13" customWidth="1"/>
    <col min="2" max="2" width="12.6640625" style="13" customWidth="1"/>
    <col min="3" max="3" width="70.5546875" style="13" customWidth="1"/>
    <col min="4" max="4" width="11.6640625" style="13" customWidth="1"/>
    <col min="5" max="5" width="12.6640625" style="13" customWidth="1"/>
    <col min="6" max="30" width="11.6640625" style="13" customWidth="1"/>
    <col min="31" max="31" width="32.6640625" style="13" customWidth="1"/>
    <col min="32" max="16384" width="9.109375" style="13"/>
  </cols>
  <sheetData>
    <row r="1" spans="1:31" s="42" customFormat="1" ht="18" x14ac:dyDescent="0.3">
      <c r="A1" s="44" t="s">
        <v>242</v>
      </c>
      <c r="B1" s="44" t="s">
        <v>1706</v>
      </c>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row>
    <row r="2" spans="1:31"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x14ac:dyDescent="0.3">
      <c r="A3" s="1"/>
      <c r="B3" s="140" t="s">
        <v>1272</v>
      </c>
      <c r="C3" s="205" t="str">
        <f>'1'!C8</f>
        <v>TRAK</v>
      </c>
      <c r="D3" s="1"/>
      <c r="E3" s="1"/>
      <c r="F3" s="1"/>
      <c r="G3" s="1"/>
      <c r="H3" s="1"/>
      <c r="I3" s="1"/>
      <c r="J3" s="1"/>
      <c r="K3" s="1"/>
      <c r="L3" s="1"/>
      <c r="M3" s="1"/>
      <c r="N3" s="1"/>
      <c r="O3" s="1"/>
      <c r="P3" s="1"/>
      <c r="Q3" s="1"/>
      <c r="R3" s="1"/>
      <c r="S3" s="1"/>
      <c r="T3" s="1"/>
      <c r="U3" s="1"/>
      <c r="V3" s="1"/>
      <c r="W3" s="1"/>
      <c r="X3" s="1"/>
      <c r="Y3" s="1"/>
      <c r="Z3" s="1"/>
      <c r="AA3" s="1"/>
      <c r="AB3" s="1"/>
      <c r="AC3" s="1"/>
      <c r="AD3" s="1"/>
      <c r="AE3" s="1"/>
    </row>
    <row r="4" spans="1:31" customFormat="1" ht="15" thickBot="1" x14ac:dyDescent="0.35"/>
    <row r="5" spans="1:31" x14ac:dyDescent="0.3">
      <c r="A5" s="1"/>
      <c r="B5" s="340">
        <v>1</v>
      </c>
      <c r="C5" s="341">
        <v>2</v>
      </c>
      <c r="D5" s="342">
        <v>3</v>
      </c>
      <c r="E5" s="343">
        <v>4</v>
      </c>
      <c r="F5" s="319">
        <v>5</v>
      </c>
      <c r="G5" s="319">
        <v>6</v>
      </c>
      <c r="H5" s="319">
        <v>7</v>
      </c>
      <c r="I5" s="319">
        <v>8</v>
      </c>
      <c r="J5" s="319">
        <v>9</v>
      </c>
      <c r="K5" s="319">
        <v>10</v>
      </c>
      <c r="L5" s="319">
        <v>11</v>
      </c>
      <c r="M5" s="319">
        <v>12</v>
      </c>
      <c r="N5" s="319">
        <v>13</v>
      </c>
      <c r="O5" s="319">
        <v>14</v>
      </c>
      <c r="P5" s="319">
        <v>15</v>
      </c>
      <c r="Q5" s="319">
        <v>16</v>
      </c>
      <c r="R5" s="319">
        <v>17</v>
      </c>
      <c r="S5" s="319">
        <v>18</v>
      </c>
      <c r="T5" s="319">
        <v>19</v>
      </c>
      <c r="U5" s="319">
        <v>20</v>
      </c>
      <c r="V5" s="319">
        <v>21</v>
      </c>
      <c r="W5" s="319">
        <v>22</v>
      </c>
      <c r="X5" s="319">
        <v>23</v>
      </c>
      <c r="Y5" s="319">
        <v>24</v>
      </c>
      <c r="Z5" s="319">
        <v>25</v>
      </c>
      <c r="AA5" s="319">
        <v>26</v>
      </c>
      <c r="AB5" s="319">
        <v>27</v>
      </c>
      <c r="AC5" s="319">
        <v>28</v>
      </c>
      <c r="AD5" s="321">
        <v>29</v>
      </c>
      <c r="AE5" s="336">
        <v>30</v>
      </c>
    </row>
    <row r="6" spans="1:31" ht="72" x14ac:dyDescent="0.3">
      <c r="A6" s="1"/>
      <c r="B6" s="344" t="s">
        <v>54</v>
      </c>
      <c r="C6" s="255" t="s">
        <v>53</v>
      </c>
      <c r="D6" s="226" t="str">
        <f>'7'!F6</f>
        <v>Planuojama paramos suma priemonei, Eur</v>
      </c>
      <c r="E6" s="227" t="s">
        <v>1707</v>
      </c>
      <c r="F6" s="755" t="s">
        <v>1293</v>
      </c>
      <c r="G6" s="757" t="s">
        <v>100</v>
      </c>
      <c r="H6" s="758"/>
      <c r="I6" s="758"/>
      <c r="J6" s="760"/>
      <c r="K6" s="757" t="s">
        <v>101</v>
      </c>
      <c r="L6" s="758"/>
      <c r="M6" s="758"/>
      <c r="N6" s="760"/>
      <c r="O6" s="757" t="s">
        <v>102</v>
      </c>
      <c r="P6" s="758"/>
      <c r="Q6" s="758"/>
      <c r="R6" s="760"/>
      <c r="S6" s="757" t="s">
        <v>103</v>
      </c>
      <c r="T6" s="758"/>
      <c r="U6" s="758"/>
      <c r="V6" s="760"/>
      <c r="W6" s="757" t="s">
        <v>104</v>
      </c>
      <c r="X6" s="758"/>
      <c r="Y6" s="758"/>
      <c r="Z6" s="760"/>
      <c r="AA6" s="757" t="s">
        <v>105</v>
      </c>
      <c r="AB6" s="758"/>
      <c r="AC6" s="758"/>
      <c r="AD6" s="759"/>
      <c r="AE6" s="337" t="s">
        <v>1104</v>
      </c>
    </row>
    <row r="7" spans="1:31" x14ac:dyDescent="0.3">
      <c r="A7" s="1" t="s">
        <v>420</v>
      </c>
      <c r="B7" s="345"/>
      <c r="C7" s="257"/>
      <c r="D7" s="256"/>
      <c r="E7" s="258"/>
      <c r="F7" s="756"/>
      <c r="G7" s="48" t="s">
        <v>96</v>
      </c>
      <c r="H7" s="49" t="s">
        <v>97</v>
      </c>
      <c r="I7" s="49" t="s">
        <v>98</v>
      </c>
      <c r="J7" s="50" t="s">
        <v>99</v>
      </c>
      <c r="K7" s="48" t="s">
        <v>96</v>
      </c>
      <c r="L7" s="49" t="s">
        <v>97</v>
      </c>
      <c r="M7" s="49" t="s">
        <v>98</v>
      </c>
      <c r="N7" s="50" t="s">
        <v>99</v>
      </c>
      <c r="O7" s="48" t="s">
        <v>96</v>
      </c>
      <c r="P7" s="49" t="s">
        <v>97</v>
      </c>
      <c r="Q7" s="49" t="s">
        <v>98</v>
      </c>
      <c r="R7" s="50" t="s">
        <v>99</v>
      </c>
      <c r="S7" s="48" t="s">
        <v>96</v>
      </c>
      <c r="T7" s="49" t="s">
        <v>97</v>
      </c>
      <c r="U7" s="49" t="s">
        <v>98</v>
      </c>
      <c r="V7" s="50" t="s">
        <v>99</v>
      </c>
      <c r="W7" s="48" t="s">
        <v>96</v>
      </c>
      <c r="X7" s="49" t="s">
        <v>97</v>
      </c>
      <c r="Y7" s="49" t="s">
        <v>98</v>
      </c>
      <c r="Z7" s="50" t="s">
        <v>99</v>
      </c>
      <c r="AA7" s="48" t="s">
        <v>96</v>
      </c>
      <c r="AB7" s="49" t="s">
        <v>97</v>
      </c>
      <c r="AC7" s="49" t="s">
        <v>98</v>
      </c>
      <c r="AD7" s="346" t="s">
        <v>99</v>
      </c>
      <c r="AE7" s="336"/>
    </row>
    <row r="8" spans="1:31" x14ac:dyDescent="0.3">
      <c r="A8" s="1" t="s">
        <v>421</v>
      </c>
      <c r="B8" s="347" t="s">
        <v>0</v>
      </c>
      <c r="C8" s="45" t="str">
        <f>'7'!C7</f>
        <v>Kraštovaizdžio išsaugojimas ir pritaikymas poilsiui, sveikatinimui, turzmui</v>
      </c>
      <c r="D8" s="208">
        <f>'7'!F7</f>
        <v>192000</v>
      </c>
      <c r="E8" s="147">
        <f>COUNTIFS($G8:$AD8,"&gt;0")</f>
        <v>5</v>
      </c>
      <c r="F8" s="209">
        <f>SUM(G8:AD8)</f>
        <v>192000</v>
      </c>
      <c r="G8" s="247"/>
      <c r="H8" s="248"/>
      <c r="I8" s="248"/>
      <c r="J8" s="249">
        <v>24000</v>
      </c>
      <c r="K8" s="247"/>
      <c r="L8" s="248">
        <v>48000</v>
      </c>
      <c r="M8" s="248"/>
      <c r="N8" s="249"/>
      <c r="O8" s="247"/>
      <c r="P8" s="248">
        <v>48000</v>
      </c>
      <c r="Q8" s="248"/>
      <c r="R8" s="249"/>
      <c r="S8" s="247"/>
      <c r="T8" s="248">
        <v>48000</v>
      </c>
      <c r="U8" s="248"/>
      <c r="V8" s="249"/>
      <c r="W8" s="247">
        <v>24000</v>
      </c>
      <c r="X8" s="248"/>
      <c r="Y8" s="248"/>
      <c r="Z8" s="249"/>
      <c r="AA8" s="247"/>
      <c r="AB8" s="248"/>
      <c r="AC8" s="248"/>
      <c r="AD8" s="348"/>
      <c r="AE8" s="338" t="str">
        <f>IF(D8=F8,"Gerai","Nesutampa sumos (3 ir 5 stulpeliai)")</f>
        <v>Gerai</v>
      </c>
    </row>
    <row r="9" spans="1:31" x14ac:dyDescent="0.3">
      <c r="A9" s="1" t="s">
        <v>422</v>
      </c>
      <c r="B9" s="347" t="s">
        <v>1</v>
      </c>
      <c r="C9" s="45" t="str">
        <f>'7'!C8</f>
        <v>Tvarios aplinkos kūrimas, aplinkosauginio sąmoningumo didinimas</v>
      </c>
      <c r="D9" s="208">
        <f>'7'!F8</f>
        <v>23934</v>
      </c>
      <c r="E9" s="147">
        <f t="shared" ref="E9:E27" si="0">COUNTIFS($G9:$AD9,"&gt;0")</f>
        <v>2</v>
      </c>
      <c r="F9" s="210">
        <f t="shared" ref="F9:F27" si="1">SUM(G9:AD9)</f>
        <v>23934</v>
      </c>
      <c r="G9" s="242"/>
      <c r="H9" s="250"/>
      <c r="I9" s="250"/>
      <c r="J9" s="251"/>
      <c r="K9" s="242">
        <v>11967</v>
      </c>
      <c r="L9" s="250"/>
      <c r="M9" s="250"/>
      <c r="N9" s="251"/>
      <c r="O9" s="242">
        <v>11967</v>
      </c>
      <c r="P9" s="250"/>
      <c r="Q9" s="250"/>
      <c r="R9" s="251"/>
      <c r="S9" s="242"/>
      <c r="T9" s="250"/>
      <c r="U9" s="250"/>
      <c r="V9" s="251"/>
      <c r="W9" s="242"/>
      <c r="X9" s="250"/>
      <c r="Y9" s="250"/>
      <c r="Z9" s="251"/>
      <c r="AA9" s="242"/>
      <c r="AB9" s="250"/>
      <c r="AC9" s="250"/>
      <c r="AD9" s="349"/>
      <c r="AE9" s="339" t="str">
        <f t="shared" ref="AE9:AE27" si="2">IF(D9=F9,"Gerai","Nesutampa sumos (3 ir 5 stulpeliai)")</f>
        <v>Gerai</v>
      </c>
    </row>
    <row r="10" spans="1:31" ht="28.8" x14ac:dyDescent="0.3">
      <c r="A10" s="1" t="s">
        <v>423</v>
      </c>
      <c r="B10" s="347" t="s">
        <v>2</v>
      </c>
      <c r="C10" s="45" t="str">
        <f>'7'!C9</f>
        <v>Jaunimo ir su jaunimu dirbančių organizacijų stiprinimas, jaunimo užimtumo įvairinimas</v>
      </c>
      <c r="D10" s="208">
        <f>'7'!F9</f>
        <v>80000</v>
      </c>
      <c r="E10" s="147">
        <f t="shared" si="0"/>
        <v>5</v>
      </c>
      <c r="F10" s="210">
        <f t="shared" si="1"/>
        <v>80000</v>
      </c>
      <c r="G10" s="242"/>
      <c r="H10" s="250"/>
      <c r="I10" s="250">
        <v>20000</v>
      </c>
      <c r="J10" s="251"/>
      <c r="K10" s="242"/>
      <c r="L10" s="250">
        <v>10000</v>
      </c>
      <c r="M10" s="250"/>
      <c r="N10" s="251"/>
      <c r="O10" s="242"/>
      <c r="P10" s="250">
        <v>20000</v>
      </c>
      <c r="Q10" s="250"/>
      <c r="R10" s="251"/>
      <c r="S10" s="242">
        <v>20000</v>
      </c>
      <c r="T10" s="250"/>
      <c r="U10" s="250"/>
      <c r="V10" s="251"/>
      <c r="W10" s="242">
        <v>10000</v>
      </c>
      <c r="X10" s="250"/>
      <c r="Y10" s="250"/>
      <c r="Z10" s="251"/>
      <c r="AA10" s="242"/>
      <c r="AB10" s="250"/>
      <c r="AC10" s="250"/>
      <c r="AD10" s="349"/>
      <c r="AE10" s="339" t="str">
        <f t="shared" si="2"/>
        <v>Gerai</v>
      </c>
    </row>
    <row r="11" spans="1:31" x14ac:dyDescent="0.3">
      <c r="A11" s="1" t="s">
        <v>424</v>
      </c>
      <c r="B11" s="347" t="s">
        <v>3</v>
      </c>
      <c r="C11" s="45" t="str">
        <f>'7'!C10</f>
        <v>Potencialių pareiškėjų ir projektų vykdytojų mokymai</v>
      </c>
      <c r="D11" s="208">
        <f>'7'!F10</f>
        <v>80000</v>
      </c>
      <c r="E11" s="147">
        <f t="shared" si="0"/>
        <v>3</v>
      </c>
      <c r="F11" s="210">
        <f t="shared" si="1"/>
        <v>80000</v>
      </c>
      <c r="G11" s="242"/>
      <c r="H11" s="250"/>
      <c r="I11" s="250">
        <v>20000</v>
      </c>
      <c r="J11" s="251"/>
      <c r="K11" s="242"/>
      <c r="L11" s="250">
        <v>30000</v>
      </c>
      <c r="M11" s="250"/>
      <c r="N11" s="251"/>
      <c r="O11" s="242"/>
      <c r="P11" s="250">
        <v>30000</v>
      </c>
      <c r="Q11" s="250"/>
      <c r="R11" s="251"/>
      <c r="S11" s="242"/>
      <c r="T11" s="250"/>
      <c r="U11" s="250"/>
      <c r="V11" s="251"/>
      <c r="W11" s="242"/>
      <c r="X11" s="250"/>
      <c r="Y11" s="250"/>
      <c r="Z11" s="251"/>
      <c r="AA11" s="242"/>
      <c r="AB11" s="250"/>
      <c r="AC11" s="250"/>
      <c r="AD11" s="349"/>
      <c r="AE11" s="339" t="str">
        <f t="shared" si="2"/>
        <v>Gerai</v>
      </c>
    </row>
    <row r="12" spans="1:31" x14ac:dyDescent="0.3">
      <c r="A12" s="1" t="s">
        <v>425</v>
      </c>
      <c r="B12" s="347" t="s">
        <v>4</v>
      </c>
      <c r="C12" s="45" t="str">
        <f>'7'!C11</f>
        <v>Skaitmeninių, informacinių, komunikacinių technologijų taikymas versle</v>
      </c>
      <c r="D12" s="208">
        <f>'7'!F11</f>
        <v>140000</v>
      </c>
      <c r="E12" s="147">
        <f t="shared" si="0"/>
        <v>2</v>
      </c>
      <c r="F12" s="210">
        <f t="shared" si="1"/>
        <v>140000</v>
      </c>
      <c r="G12" s="242"/>
      <c r="H12" s="250"/>
      <c r="I12" s="250"/>
      <c r="J12" s="251"/>
      <c r="K12" s="242">
        <v>70000</v>
      </c>
      <c r="L12" s="250"/>
      <c r="M12" s="250"/>
      <c r="N12" s="251"/>
      <c r="O12" s="242">
        <v>70000</v>
      </c>
      <c r="P12" s="250"/>
      <c r="Q12" s="250"/>
      <c r="R12" s="251"/>
      <c r="S12" s="242"/>
      <c r="T12" s="250"/>
      <c r="U12" s="250"/>
      <c r="V12" s="251"/>
      <c r="W12" s="242"/>
      <c r="X12" s="250"/>
      <c r="Y12" s="250"/>
      <c r="Z12" s="251"/>
      <c r="AA12" s="242"/>
      <c r="AB12" s="250"/>
      <c r="AC12" s="250"/>
      <c r="AD12" s="349"/>
      <c r="AE12" s="339" t="str">
        <f t="shared" si="2"/>
        <v>Gerai</v>
      </c>
    </row>
    <row r="13" spans="1:31" x14ac:dyDescent="0.3">
      <c r="A13" s="1" t="s">
        <v>426</v>
      </c>
      <c r="B13" s="347" t="s">
        <v>5</v>
      </c>
      <c r="C13" s="45" t="str">
        <f>'7'!C12</f>
        <v>Vietos produktų /paslaugų kūrimas ir (ar) populiarinimas taikant inovacijas</v>
      </c>
      <c r="D13" s="208">
        <f>'7'!F12</f>
        <v>100001</v>
      </c>
      <c r="E13" s="147">
        <f t="shared" si="0"/>
        <v>1</v>
      </c>
      <c r="F13" s="210">
        <f t="shared" si="1"/>
        <v>100001</v>
      </c>
      <c r="G13" s="242"/>
      <c r="H13" s="250"/>
      <c r="I13" s="250"/>
      <c r="J13" s="251"/>
      <c r="K13" s="242"/>
      <c r="L13" s="250"/>
      <c r="M13" s="250"/>
      <c r="N13" s="251"/>
      <c r="O13" s="242">
        <v>100001</v>
      </c>
      <c r="P13" s="250"/>
      <c r="Q13" s="250"/>
      <c r="R13" s="251"/>
      <c r="S13" s="242"/>
      <c r="T13" s="250"/>
      <c r="U13" s="250"/>
      <c r="V13" s="251"/>
      <c r="W13" s="242"/>
      <c r="X13" s="250"/>
      <c r="Y13" s="250"/>
      <c r="Z13" s="251"/>
      <c r="AA13" s="242"/>
      <c r="AB13" s="250"/>
      <c r="AC13" s="250"/>
      <c r="AD13" s="349"/>
      <c r="AE13" s="339" t="str">
        <f t="shared" si="2"/>
        <v>Gerai</v>
      </c>
    </row>
    <row r="14" spans="1:31" x14ac:dyDescent="0.3">
      <c r="A14" s="1" t="s">
        <v>427</v>
      </c>
      <c r="B14" s="347" t="s">
        <v>6</v>
      </c>
      <c r="C14" s="45" t="str">
        <f>'7'!C13</f>
        <v>Paslaugų įvairinimas/kūrimas, stiprinant materialinę bazę ir (ar) kompetencijas</v>
      </c>
      <c r="D14" s="208">
        <f>'7'!F13</f>
        <v>280000</v>
      </c>
      <c r="E14" s="147">
        <f t="shared" si="0"/>
        <v>2</v>
      </c>
      <c r="F14" s="210">
        <f t="shared" si="1"/>
        <v>280000</v>
      </c>
      <c r="G14" s="242"/>
      <c r="H14" s="250"/>
      <c r="I14" s="250"/>
      <c r="J14" s="251"/>
      <c r="K14" s="242"/>
      <c r="L14" s="250">
        <v>140000</v>
      </c>
      <c r="M14" s="250"/>
      <c r="N14" s="251"/>
      <c r="O14" s="242"/>
      <c r="P14" s="250">
        <v>140000</v>
      </c>
      <c r="Q14" s="250"/>
      <c r="R14" s="251"/>
      <c r="S14" s="242"/>
      <c r="T14" s="250"/>
      <c r="U14" s="250"/>
      <c r="V14" s="251"/>
      <c r="W14" s="242"/>
      <c r="X14" s="250"/>
      <c r="Y14" s="250"/>
      <c r="Z14" s="251"/>
      <c r="AA14" s="242"/>
      <c r="AB14" s="250"/>
      <c r="AC14" s="250"/>
      <c r="AD14" s="349"/>
      <c r="AE14" s="339" t="str">
        <f t="shared" si="2"/>
        <v>Gerai</v>
      </c>
    </row>
    <row r="15" spans="1:31" ht="28.8" x14ac:dyDescent="0.3">
      <c r="A15" s="1" t="s">
        <v>428</v>
      </c>
      <c r="B15" s="347" t="s">
        <v>7</v>
      </c>
      <c r="C15" s="45" t="str">
        <f>'7'!C14</f>
        <v xml:space="preserve">Vietos gyventojų socialinio aktyvumo bei verslumo skatinimas įtraukiant pažeidžiamas grupes </v>
      </c>
      <c r="D15" s="208">
        <f>'7'!F14</f>
        <v>200000</v>
      </c>
      <c r="E15" s="147">
        <f t="shared" si="0"/>
        <v>2</v>
      </c>
      <c r="F15" s="210">
        <f t="shared" si="1"/>
        <v>200000</v>
      </c>
      <c r="G15" s="242"/>
      <c r="H15" s="250"/>
      <c r="I15" s="250">
        <v>100000</v>
      </c>
      <c r="J15" s="251"/>
      <c r="K15" s="242"/>
      <c r="L15" s="250"/>
      <c r="M15" s="250">
        <v>100000</v>
      </c>
      <c r="N15" s="251"/>
      <c r="O15" s="242"/>
      <c r="P15" s="250"/>
      <c r="Q15" s="250"/>
      <c r="R15" s="251"/>
      <c r="S15" s="242"/>
      <c r="T15" s="250"/>
      <c r="U15" s="250"/>
      <c r="V15" s="251"/>
      <c r="W15" s="242"/>
      <c r="X15" s="250"/>
      <c r="Y15" s="250"/>
      <c r="Z15" s="251"/>
      <c r="AA15" s="242"/>
      <c r="AB15" s="250"/>
      <c r="AC15" s="250"/>
      <c r="AD15" s="349"/>
      <c r="AE15" s="339" t="str">
        <f t="shared" si="2"/>
        <v>Gerai</v>
      </c>
    </row>
    <row r="16" spans="1:31" x14ac:dyDescent="0.3">
      <c r="A16" s="1" t="s">
        <v>429</v>
      </c>
      <c r="B16" s="347" t="s">
        <v>8</v>
      </c>
      <c r="C16" s="45" t="str">
        <f>'7'!C15</f>
        <v>Bendruomeninio verslo kūrimas skatinant savanorystę</v>
      </c>
      <c r="D16" s="208">
        <f>'7'!F15</f>
        <v>100000</v>
      </c>
      <c r="E16" s="147">
        <f t="shared" si="0"/>
        <v>1</v>
      </c>
      <c r="F16" s="210">
        <f t="shared" si="1"/>
        <v>100000</v>
      </c>
      <c r="G16" s="242"/>
      <c r="H16" s="250"/>
      <c r="I16" s="250"/>
      <c r="J16" s="251"/>
      <c r="K16" s="242"/>
      <c r="L16" s="250"/>
      <c r="M16" s="250"/>
      <c r="N16" s="251"/>
      <c r="O16" s="242"/>
      <c r="P16" s="250"/>
      <c r="Q16" s="250"/>
      <c r="R16" s="251"/>
      <c r="S16" s="242">
        <v>100000</v>
      </c>
      <c r="T16" s="250"/>
      <c r="U16" s="250"/>
      <c r="V16" s="251"/>
      <c r="W16" s="242"/>
      <c r="X16" s="250"/>
      <c r="Y16" s="250"/>
      <c r="Z16" s="251"/>
      <c r="AA16" s="242"/>
      <c r="AB16" s="250"/>
      <c r="AC16" s="250"/>
      <c r="AD16" s="349"/>
      <c r="AE16" s="339" t="str">
        <f t="shared" si="2"/>
        <v>Gerai</v>
      </c>
    </row>
    <row r="17" spans="1:31" x14ac:dyDescent="0.3">
      <c r="A17" s="1" t="s">
        <v>649</v>
      </c>
      <c r="B17" s="347" t="s">
        <v>9</v>
      </c>
      <c r="C17" s="45" t="str">
        <f>'7'!C16</f>
        <v>Tarptautinis, teritorinis bendradarbiavimas</v>
      </c>
      <c r="D17" s="208">
        <f>'7'!F16</f>
        <v>10000</v>
      </c>
      <c r="E17" s="147">
        <f t="shared" si="0"/>
        <v>0</v>
      </c>
      <c r="F17" s="210">
        <f t="shared" si="1"/>
        <v>0</v>
      </c>
      <c r="G17" s="242"/>
      <c r="H17" s="250"/>
      <c r="I17" s="250"/>
      <c r="J17" s="251"/>
      <c r="K17" s="242"/>
      <c r="L17" s="250"/>
      <c r="M17" s="250"/>
      <c r="N17" s="251"/>
      <c r="O17" s="242"/>
      <c r="P17" s="250"/>
      <c r="Q17" s="250"/>
      <c r="R17" s="251"/>
      <c r="S17" s="242"/>
      <c r="T17" s="250"/>
      <c r="U17" s="250"/>
      <c r="V17" s="251"/>
      <c r="W17" s="242"/>
      <c r="X17" s="250"/>
      <c r="Y17" s="250"/>
      <c r="Z17" s="251"/>
      <c r="AA17" s="242"/>
      <c r="AB17" s="250"/>
      <c r="AC17" s="250"/>
      <c r="AD17" s="349"/>
      <c r="AE17" s="339" t="str">
        <f t="shared" si="2"/>
        <v>Nesutampa sumos (3 ir 5 stulpeliai)</v>
      </c>
    </row>
    <row r="18" spans="1:31" x14ac:dyDescent="0.3">
      <c r="A18" s="1" t="s">
        <v>650</v>
      </c>
      <c r="B18" s="347" t="s">
        <v>43</v>
      </c>
      <c r="C18" s="45">
        <f>'7'!C17</f>
        <v>0</v>
      </c>
      <c r="D18" s="208">
        <f>'7'!F17</f>
        <v>0</v>
      </c>
      <c r="E18" s="147">
        <f t="shared" si="0"/>
        <v>0</v>
      </c>
      <c r="F18" s="210">
        <f t="shared" si="1"/>
        <v>0</v>
      </c>
      <c r="G18" s="242"/>
      <c r="H18" s="250"/>
      <c r="I18" s="250"/>
      <c r="J18" s="251"/>
      <c r="K18" s="242"/>
      <c r="L18" s="250"/>
      <c r="M18" s="250"/>
      <c r="N18" s="251"/>
      <c r="O18" s="242"/>
      <c r="P18" s="250"/>
      <c r="Q18" s="250"/>
      <c r="R18" s="251"/>
      <c r="S18" s="242"/>
      <c r="T18" s="250"/>
      <c r="U18" s="250"/>
      <c r="V18" s="251"/>
      <c r="W18" s="242"/>
      <c r="X18" s="250"/>
      <c r="Y18" s="250"/>
      <c r="Z18" s="251"/>
      <c r="AA18" s="242"/>
      <c r="AB18" s="250"/>
      <c r="AC18" s="250"/>
      <c r="AD18" s="349"/>
      <c r="AE18" s="339" t="str">
        <f t="shared" si="2"/>
        <v>Gerai</v>
      </c>
    </row>
    <row r="19" spans="1:31" x14ac:dyDescent="0.3">
      <c r="A19" s="1" t="s">
        <v>651</v>
      </c>
      <c r="B19" s="347" t="s">
        <v>44</v>
      </c>
      <c r="C19" s="45">
        <f>'7'!C18</f>
        <v>0</v>
      </c>
      <c r="D19" s="208">
        <f>'7'!F18</f>
        <v>0</v>
      </c>
      <c r="E19" s="147">
        <f t="shared" si="0"/>
        <v>0</v>
      </c>
      <c r="F19" s="210">
        <f t="shared" si="1"/>
        <v>0</v>
      </c>
      <c r="G19" s="242"/>
      <c r="H19" s="250"/>
      <c r="I19" s="250"/>
      <c r="J19" s="251"/>
      <c r="K19" s="242"/>
      <c r="L19" s="250"/>
      <c r="M19" s="250"/>
      <c r="N19" s="251"/>
      <c r="O19" s="242"/>
      <c r="P19" s="250"/>
      <c r="Q19" s="250"/>
      <c r="R19" s="251"/>
      <c r="S19" s="242"/>
      <c r="T19" s="250"/>
      <c r="U19" s="250"/>
      <c r="V19" s="251"/>
      <c r="W19" s="242"/>
      <c r="X19" s="250"/>
      <c r="Y19" s="250"/>
      <c r="Z19" s="251"/>
      <c r="AA19" s="242"/>
      <c r="AB19" s="250"/>
      <c r="AC19" s="250"/>
      <c r="AD19" s="349"/>
      <c r="AE19" s="339" t="str">
        <f t="shared" si="2"/>
        <v>Gerai</v>
      </c>
    </row>
    <row r="20" spans="1:31" x14ac:dyDescent="0.3">
      <c r="A20" s="1" t="s">
        <v>652</v>
      </c>
      <c r="B20" s="347" t="s">
        <v>45</v>
      </c>
      <c r="C20" s="45">
        <f>'7'!C19</f>
        <v>0</v>
      </c>
      <c r="D20" s="208">
        <f>'7'!F19</f>
        <v>0</v>
      </c>
      <c r="E20" s="147">
        <f t="shared" si="0"/>
        <v>0</v>
      </c>
      <c r="F20" s="210">
        <f t="shared" si="1"/>
        <v>0</v>
      </c>
      <c r="G20" s="242"/>
      <c r="H20" s="250"/>
      <c r="I20" s="250"/>
      <c r="J20" s="251"/>
      <c r="K20" s="242"/>
      <c r="L20" s="250"/>
      <c r="M20" s="250"/>
      <c r="N20" s="251"/>
      <c r="O20" s="242"/>
      <c r="P20" s="250"/>
      <c r="Q20" s="250"/>
      <c r="R20" s="251"/>
      <c r="S20" s="242"/>
      <c r="T20" s="250"/>
      <c r="U20" s="250"/>
      <c r="V20" s="251"/>
      <c r="W20" s="242"/>
      <c r="X20" s="250"/>
      <c r="Y20" s="250"/>
      <c r="Z20" s="251"/>
      <c r="AA20" s="242"/>
      <c r="AB20" s="250"/>
      <c r="AC20" s="250"/>
      <c r="AD20" s="349"/>
      <c r="AE20" s="339" t="str">
        <f t="shared" si="2"/>
        <v>Gerai</v>
      </c>
    </row>
    <row r="21" spans="1:31" x14ac:dyDescent="0.3">
      <c r="A21" s="1" t="s">
        <v>653</v>
      </c>
      <c r="B21" s="347" t="s">
        <v>46</v>
      </c>
      <c r="C21" s="45">
        <f>'7'!C20</f>
        <v>0</v>
      </c>
      <c r="D21" s="208">
        <f>'7'!F20</f>
        <v>0</v>
      </c>
      <c r="E21" s="147">
        <f t="shared" si="0"/>
        <v>0</v>
      </c>
      <c r="F21" s="210">
        <f t="shared" si="1"/>
        <v>0</v>
      </c>
      <c r="G21" s="242"/>
      <c r="H21" s="250"/>
      <c r="I21" s="250"/>
      <c r="J21" s="251"/>
      <c r="K21" s="242"/>
      <c r="L21" s="250"/>
      <c r="M21" s="250"/>
      <c r="N21" s="251"/>
      <c r="O21" s="242"/>
      <c r="P21" s="250"/>
      <c r="Q21" s="250"/>
      <c r="R21" s="251"/>
      <c r="S21" s="242"/>
      <c r="T21" s="250"/>
      <c r="U21" s="250"/>
      <c r="V21" s="251"/>
      <c r="W21" s="242"/>
      <c r="X21" s="250"/>
      <c r="Y21" s="250"/>
      <c r="Z21" s="251"/>
      <c r="AA21" s="242"/>
      <c r="AB21" s="250"/>
      <c r="AC21" s="250"/>
      <c r="AD21" s="349"/>
      <c r="AE21" s="339" t="str">
        <f t="shared" si="2"/>
        <v>Gerai</v>
      </c>
    </row>
    <row r="22" spans="1:31" x14ac:dyDescent="0.3">
      <c r="A22" s="1" t="s">
        <v>654</v>
      </c>
      <c r="B22" s="347" t="s">
        <v>47</v>
      </c>
      <c r="C22" s="45">
        <f>'7'!C21</f>
        <v>0</v>
      </c>
      <c r="D22" s="208">
        <f>'7'!F21</f>
        <v>0</v>
      </c>
      <c r="E22" s="147">
        <f t="shared" si="0"/>
        <v>0</v>
      </c>
      <c r="F22" s="210">
        <f t="shared" si="1"/>
        <v>0</v>
      </c>
      <c r="G22" s="242"/>
      <c r="H22" s="250"/>
      <c r="I22" s="250"/>
      <c r="J22" s="251"/>
      <c r="K22" s="242"/>
      <c r="L22" s="250"/>
      <c r="M22" s="250"/>
      <c r="N22" s="251"/>
      <c r="O22" s="242"/>
      <c r="P22" s="250"/>
      <c r="Q22" s="250"/>
      <c r="R22" s="251"/>
      <c r="S22" s="242"/>
      <c r="T22" s="250"/>
      <c r="U22" s="250"/>
      <c r="V22" s="251"/>
      <c r="W22" s="242"/>
      <c r="X22" s="250"/>
      <c r="Y22" s="250"/>
      <c r="Z22" s="251"/>
      <c r="AA22" s="242"/>
      <c r="AB22" s="250"/>
      <c r="AC22" s="250"/>
      <c r="AD22" s="349"/>
      <c r="AE22" s="339" t="str">
        <f t="shared" si="2"/>
        <v>Gerai</v>
      </c>
    </row>
    <row r="23" spans="1:31" x14ac:dyDescent="0.3">
      <c r="A23" s="1" t="s">
        <v>655</v>
      </c>
      <c r="B23" s="347" t="s">
        <v>48</v>
      </c>
      <c r="C23" s="45">
        <f>'7'!C22</f>
        <v>0</v>
      </c>
      <c r="D23" s="208">
        <f>'7'!F22</f>
        <v>0</v>
      </c>
      <c r="E23" s="147">
        <f t="shared" si="0"/>
        <v>0</v>
      </c>
      <c r="F23" s="210">
        <f t="shared" si="1"/>
        <v>0</v>
      </c>
      <c r="G23" s="242"/>
      <c r="H23" s="250"/>
      <c r="I23" s="250"/>
      <c r="J23" s="251"/>
      <c r="K23" s="242"/>
      <c r="L23" s="250"/>
      <c r="M23" s="250"/>
      <c r="N23" s="251"/>
      <c r="O23" s="242"/>
      <c r="P23" s="250"/>
      <c r="Q23" s="250"/>
      <c r="R23" s="251"/>
      <c r="S23" s="242"/>
      <c r="T23" s="250"/>
      <c r="U23" s="250"/>
      <c r="V23" s="251"/>
      <c r="W23" s="242"/>
      <c r="X23" s="250"/>
      <c r="Y23" s="250"/>
      <c r="Z23" s="251"/>
      <c r="AA23" s="242"/>
      <c r="AB23" s="250"/>
      <c r="AC23" s="250"/>
      <c r="AD23" s="349"/>
      <c r="AE23" s="339" t="str">
        <f t="shared" si="2"/>
        <v>Gerai</v>
      </c>
    </row>
    <row r="24" spans="1:31" x14ac:dyDescent="0.3">
      <c r="A24" s="1" t="s">
        <v>656</v>
      </c>
      <c r="B24" s="347" t="s">
        <v>49</v>
      </c>
      <c r="C24" s="45">
        <f>'7'!C23</f>
        <v>0</v>
      </c>
      <c r="D24" s="208">
        <f>'7'!F23</f>
        <v>0</v>
      </c>
      <c r="E24" s="147">
        <f t="shared" si="0"/>
        <v>0</v>
      </c>
      <c r="F24" s="210">
        <f t="shared" si="1"/>
        <v>0</v>
      </c>
      <c r="G24" s="242"/>
      <c r="H24" s="250"/>
      <c r="I24" s="250"/>
      <c r="J24" s="251"/>
      <c r="K24" s="242"/>
      <c r="L24" s="250"/>
      <c r="M24" s="250"/>
      <c r="N24" s="251"/>
      <c r="O24" s="242"/>
      <c r="P24" s="250"/>
      <c r="Q24" s="250"/>
      <c r="R24" s="251"/>
      <c r="S24" s="242"/>
      <c r="T24" s="250"/>
      <c r="U24" s="250"/>
      <c r="V24" s="251"/>
      <c r="W24" s="242"/>
      <c r="X24" s="250"/>
      <c r="Y24" s="250"/>
      <c r="Z24" s="251"/>
      <c r="AA24" s="242"/>
      <c r="AB24" s="250"/>
      <c r="AC24" s="250"/>
      <c r="AD24" s="349"/>
      <c r="AE24" s="339" t="str">
        <f t="shared" si="2"/>
        <v>Gerai</v>
      </c>
    </row>
    <row r="25" spans="1:31" x14ac:dyDescent="0.3">
      <c r="A25" s="1" t="s">
        <v>657</v>
      </c>
      <c r="B25" s="347" t="s">
        <v>50</v>
      </c>
      <c r="C25" s="45">
        <f>'7'!C24</f>
        <v>0</v>
      </c>
      <c r="D25" s="208">
        <f>'7'!F24</f>
        <v>0</v>
      </c>
      <c r="E25" s="147">
        <f t="shared" si="0"/>
        <v>0</v>
      </c>
      <c r="F25" s="210">
        <f t="shared" si="1"/>
        <v>0</v>
      </c>
      <c r="G25" s="242"/>
      <c r="H25" s="250"/>
      <c r="I25" s="250"/>
      <c r="J25" s="251"/>
      <c r="K25" s="242"/>
      <c r="L25" s="250"/>
      <c r="M25" s="250"/>
      <c r="N25" s="251"/>
      <c r="O25" s="242"/>
      <c r="P25" s="250"/>
      <c r="Q25" s="250"/>
      <c r="R25" s="251"/>
      <c r="S25" s="242"/>
      <c r="T25" s="250"/>
      <c r="U25" s="250"/>
      <c r="V25" s="251"/>
      <c r="W25" s="242"/>
      <c r="X25" s="250"/>
      <c r="Y25" s="250"/>
      <c r="Z25" s="251"/>
      <c r="AA25" s="242"/>
      <c r="AB25" s="250"/>
      <c r="AC25" s="250"/>
      <c r="AD25" s="349"/>
      <c r="AE25" s="339" t="str">
        <f t="shared" si="2"/>
        <v>Gerai</v>
      </c>
    </row>
    <row r="26" spans="1:31" x14ac:dyDescent="0.3">
      <c r="A26" s="1" t="s">
        <v>658</v>
      </c>
      <c r="B26" s="347" t="s">
        <v>51</v>
      </c>
      <c r="C26" s="45">
        <f>'7'!C25</f>
        <v>0</v>
      </c>
      <c r="D26" s="208">
        <f>'7'!F25</f>
        <v>0</v>
      </c>
      <c r="E26" s="147">
        <f t="shared" si="0"/>
        <v>0</v>
      </c>
      <c r="F26" s="210">
        <f t="shared" si="1"/>
        <v>0</v>
      </c>
      <c r="G26" s="242"/>
      <c r="H26" s="250"/>
      <c r="I26" s="250"/>
      <c r="J26" s="251"/>
      <c r="K26" s="242"/>
      <c r="L26" s="250"/>
      <c r="M26" s="250"/>
      <c r="N26" s="251"/>
      <c r="O26" s="242"/>
      <c r="P26" s="250"/>
      <c r="Q26" s="250"/>
      <c r="R26" s="251"/>
      <c r="S26" s="242"/>
      <c r="T26" s="250"/>
      <c r="U26" s="250"/>
      <c r="V26" s="251"/>
      <c r="W26" s="242"/>
      <c r="X26" s="250"/>
      <c r="Y26" s="250"/>
      <c r="Z26" s="251"/>
      <c r="AA26" s="242"/>
      <c r="AB26" s="250"/>
      <c r="AC26" s="250"/>
      <c r="AD26" s="349"/>
      <c r="AE26" s="339" t="str">
        <f t="shared" si="2"/>
        <v>Gerai</v>
      </c>
    </row>
    <row r="27" spans="1:31" x14ac:dyDescent="0.3">
      <c r="A27" s="1" t="s">
        <v>1294</v>
      </c>
      <c r="B27" s="350" t="s">
        <v>52</v>
      </c>
      <c r="C27" s="46">
        <f>'7'!C26</f>
        <v>0</v>
      </c>
      <c r="D27" s="260">
        <f>'7'!F26</f>
        <v>0</v>
      </c>
      <c r="E27" s="166">
        <f t="shared" si="0"/>
        <v>0</v>
      </c>
      <c r="F27" s="211">
        <f t="shared" si="1"/>
        <v>0</v>
      </c>
      <c r="G27" s="252"/>
      <c r="H27" s="253"/>
      <c r="I27" s="253"/>
      <c r="J27" s="254"/>
      <c r="K27" s="252"/>
      <c r="L27" s="253"/>
      <c r="M27" s="253"/>
      <c r="N27" s="254"/>
      <c r="O27" s="252"/>
      <c r="P27" s="253"/>
      <c r="Q27" s="253"/>
      <c r="R27" s="254"/>
      <c r="S27" s="252"/>
      <c r="T27" s="253"/>
      <c r="U27" s="253"/>
      <c r="V27" s="254"/>
      <c r="W27" s="252"/>
      <c r="X27" s="253"/>
      <c r="Y27" s="253"/>
      <c r="Z27" s="254"/>
      <c r="AA27" s="252"/>
      <c r="AB27" s="253"/>
      <c r="AC27" s="253"/>
      <c r="AD27" s="351"/>
      <c r="AE27" s="339" t="str">
        <f t="shared" si="2"/>
        <v>Gerai</v>
      </c>
    </row>
    <row r="28" spans="1:31" ht="15" thickBot="1" x14ac:dyDescent="0.35">
      <c r="A28" s="1" t="s">
        <v>1339</v>
      </c>
      <c r="B28" s="352"/>
      <c r="C28" s="353" t="s">
        <v>160</v>
      </c>
      <c r="D28" s="354">
        <f>SUM(D8:D27)</f>
        <v>1205935</v>
      </c>
      <c r="E28" s="355">
        <f>SUM(E8:E27)</f>
        <v>23</v>
      </c>
      <c r="F28" s="354">
        <f>SUM(F8:F27)</f>
        <v>1195935</v>
      </c>
      <c r="G28" s="356">
        <f>SUM(G8:G27)</f>
        <v>0</v>
      </c>
      <c r="H28" s="356">
        <f t="shared" ref="H28:AD28" si="3">SUM(H8:H27)</f>
        <v>0</v>
      </c>
      <c r="I28" s="356">
        <f t="shared" si="3"/>
        <v>140000</v>
      </c>
      <c r="J28" s="356">
        <f t="shared" si="3"/>
        <v>24000</v>
      </c>
      <c r="K28" s="357">
        <f t="shared" si="3"/>
        <v>81967</v>
      </c>
      <c r="L28" s="356">
        <f t="shared" si="3"/>
        <v>228000</v>
      </c>
      <c r="M28" s="356">
        <f t="shared" si="3"/>
        <v>100000</v>
      </c>
      <c r="N28" s="358">
        <f t="shared" si="3"/>
        <v>0</v>
      </c>
      <c r="O28" s="356">
        <f t="shared" si="3"/>
        <v>181968</v>
      </c>
      <c r="P28" s="356">
        <f t="shared" si="3"/>
        <v>238000</v>
      </c>
      <c r="Q28" s="356">
        <f t="shared" si="3"/>
        <v>0</v>
      </c>
      <c r="R28" s="356">
        <f t="shared" si="3"/>
        <v>0</v>
      </c>
      <c r="S28" s="357">
        <f t="shared" si="3"/>
        <v>120000</v>
      </c>
      <c r="T28" s="356">
        <f t="shared" si="3"/>
        <v>48000</v>
      </c>
      <c r="U28" s="356">
        <f t="shared" si="3"/>
        <v>0</v>
      </c>
      <c r="V28" s="358">
        <f t="shared" si="3"/>
        <v>0</v>
      </c>
      <c r="W28" s="356">
        <f t="shared" si="3"/>
        <v>34000</v>
      </c>
      <c r="X28" s="356">
        <f t="shared" si="3"/>
        <v>0</v>
      </c>
      <c r="Y28" s="356">
        <f t="shared" si="3"/>
        <v>0</v>
      </c>
      <c r="Z28" s="356">
        <f t="shared" si="3"/>
        <v>0</v>
      </c>
      <c r="AA28" s="357">
        <f t="shared" si="3"/>
        <v>0</v>
      </c>
      <c r="AB28" s="356">
        <f t="shared" si="3"/>
        <v>0</v>
      </c>
      <c r="AC28" s="356">
        <f t="shared" si="3"/>
        <v>0</v>
      </c>
      <c r="AD28" s="359">
        <f t="shared" si="3"/>
        <v>0</v>
      </c>
      <c r="AE28" s="317"/>
    </row>
    <row r="29" spans="1:31" ht="43.2" x14ac:dyDescent="0.3">
      <c r="B29" s="599" t="s">
        <v>1295</v>
      </c>
      <c r="C29" s="598" t="s">
        <v>1708</v>
      </c>
    </row>
    <row r="32" spans="1:31" x14ac:dyDescent="0.3">
      <c r="B32" s="1"/>
      <c r="C32" s="360" t="s">
        <v>1354</v>
      </c>
    </row>
    <row r="33" spans="2:3" ht="57.6" x14ac:dyDescent="0.3">
      <c r="B33" s="1">
        <v>1</v>
      </c>
      <c r="C33" s="335" t="s">
        <v>1342</v>
      </c>
    </row>
    <row r="34" spans="2:3" ht="28.8" x14ac:dyDescent="0.3">
      <c r="B34" s="1">
        <v>2</v>
      </c>
      <c r="C34" s="335" t="s">
        <v>1343</v>
      </c>
    </row>
    <row r="35" spans="2:3" ht="100.8" x14ac:dyDescent="0.3">
      <c r="B35" s="1">
        <v>3</v>
      </c>
      <c r="C35" s="335" t="s">
        <v>1340</v>
      </c>
    </row>
    <row r="36" spans="2:3" x14ac:dyDescent="0.3">
      <c r="B36" s="1">
        <v>4</v>
      </c>
      <c r="C36" s="361" t="s">
        <v>1318</v>
      </c>
    </row>
    <row r="37" spans="2:3" ht="28.8" x14ac:dyDescent="0.3">
      <c r="B37" s="1">
        <v>5</v>
      </c>
      <c r="C37" s="361" t="s">
        <v>1341</v>
      </c>
    </row>
    <row r="38" spans="2:3" ht="57.6" x14ac:dyDescent="0.3">
      <c r="B38" s="1">
        <v>6</v>
      </c>
      <c r="C38" s="335" t="s">
        <v>1709</v>
      </c>
    </row>
  </sheetData>
  <sheetProtection algorithmName="SHA-512" hashValue="A0zyP4fus7V/1lpK2WO1wOeNk+TFP6YbhACWu5Kmt9PEAeDj24kvFmjDS8D44dN2wc1ejyO4paWyBrv0fvibvw==" saltValue="h/hf6mAKj4xx6mXwExRMcw==" spinCount="100000" sheet="1" objects="1" scenarios="1"/>
  <mergeCells count="7">
    <mergeCell ref="F6:F7"/>
    <mergeCell ref="AA6:AD6"/>
    <mergeCell ref="G6:J6"/>
    <mergeCell ref="K6:N6"/>
    <mergeCell ref="O6:R6"/>
    <mergeCell ref="S6:V6"/>
    <mergeCell ref="W6:Z6"/>
  </mergeCells>
  <phoneticPr fontId="8" type="noConversion"/>
  <dataValidations count="2">
    <dataValidation type="textLength" allowBlank="1" showInputMessage="1" showErrorMessage="1" prompt="Maksimalus simbolių skaičius - 100" sqref="F28" xr:uid="{00000000-0002-0000-0F00-000000000000}">
      <formula1>0</formula1>
      <formula2>100</formula2>
    </dataValidation>
    <dataValidation type="decimal" allowBlank="1" showInputMessage="1" showErrorMessage="1" prompt="Įveskite skaičių be tarpų. Centai skiriami kableliu. Maksimali suma - 1 000 000." sqref="G8:AD27" xr:uid="{00000000-0002-0000-0F00-000001000000}">
      <formula1>0</formula1>
      <formula2>2000000</formula2>
    </dataValidation>
  </dataValidations>
  <pageMargins left="0.70866141732283472" right="0.70866141732283472" top="0.74803149606299213" bottom="0.74803149606299213" header="0.31496062992125984" footer="0.31496062992125984"/>
  <pageSetup paperSize="9" scale="80" pageOrder="overThenDown" orientation="landscape" horizontalDpi="4294967293" verticalDpi="0" r:id="rId1"/>
  <colBreaks count="2" manualBreakCount="2">
    <brk id="6" max="1048575" man="1"/>
    <brk id="18"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30"/>
  <sheetViews>
    <sheetView topLeftCell="C6" zoomScaleNormal="100" workbookViewId="0">
      <selection activeCell="F13" sqref="F13"/>
    </sheetView>
  </sheetViews>
  <sheetFormatPr defaultColWidth="9.109375" defaultRowHeight="14.4" x14ac:dyDescent="0.3"/>
  <cols>
    <col min="1" max="1" width="8.6640625" style="13" customWidth="1"/>
    <col min="2" max="2" width="40.6640625" style="13" customWidth="1"/>
    <col min="3" max="3" width="18.6640625" style="13" customWidth="1"/>
    <col min="4" max="4" width="52.6640625" style="13" customWidth="1"/>
    <col min="5" max="5" width="12.6640625" style="15" customWidth="1"/>
    <col min="6" max="6" width="20.6640625" style="13" customWidth="1"/>
    <col min="7" max="7" width="20.6640625" style="15" customWidth="1"/>
    <col min="8" max="8" width="9.109375" style="13"/>
    <col min="9" max="9" width="85.6640625" style="13" customWidth="1"/>
    <col min="10" max="16384" width="9.109375" style="13"/>
  </cols>
  <sheetData>
    <row r="1" spans="1:9" s="42" customFormat="1" ht="18" x14ac:dyDescent="0.3">
      <c r="A1" s="44" t="s">
        <v>430</v>
      </c>
      <c r="B1" s="44" t="s">
        <v>673</v>
      </c>
      <c r="C1" s="44"/>
      <c r="D1" s="44"/>
      <c r="E1" s="107"/>
      <c r="F1" s="44"/>
      <c r="G1" s="107"/>
      <c r="H1" s="44"/>
      <c r="I1" s="44"/>
    </row>
    <row r="2" spans="1:9" x14ac:dyDescent="0.3">
      <c r="A2" s="1"/>
      <c r="B2" s="1"/>
      <c r="C2" s="1"/>
      <c r="D2" s="1"/>
      <c r="E2" s="18"/>
      <c r="F2" s="171"/>
      <c r="G2" s="18"/>
      <c r="H2" s="1"/>
      <c r="I2" s="1"/>
    </row>
    <row r="3" spans="1:9" x14ac:dyDescent="0.3">
      <c r="A3" s="1"/>
      <c r="B3" s="140" t="s">
        <v>1272</v>
      </c>
      <c r="C3" s="205" t="str">
        <f>'1'!C8</f>
        <v>TRAK</v>
      </c>
      <c r="D3" s="1"/>
      <c r="E3" s="1"/>
      <c r="F3" s="1"/>
      <c r="G3" s="1"/>
      <c r="H3" s="1"/>
      <c r="I3" s="1"/>
    </row>
    <row r="4" spans="1:9" s="1" customFormat="1" ht="15" thickBot="1" x14ac:dyDescent="0.35"/>
    <row r="5" spans="1:9" x14ac:dyDescent="0.3">
      <c r="A5" s="1"/>
      <c r="B5" s="318">
        <v>1</v>
      </c>
      <c r="C5" s="319">
        <v>2</v>
      </c>
      <c r="D5" s="320">
        <v>3</v>
      </c>
      <c r="E5" s="319">
        <v>4</v>
      </c>
      <c r="F5" s="319">
        <v>5</v>
      </c>
      <c r="G5" s="319">
        <v>6</v>
      </c>
      <c r="H5" s="321">
        <v>7</v>
      </c>
      <c r="I5" s="313">
        <v>8</v>
      </c>
    </row>
    <row r="6" spans="1:9" ht="43.2" x14ac:dyDescent="0.3">
      <c r="A6" s="1" t="s">
        <v>450</v>
      </c>
      <c r="B6" s="322" t="s">
        <v>213</v>
      </c>
      <c r="C6" s="21" t="s">
        <v>28</v>
      </c>
      <c r="D6" s="22" t="s">
        <v>27</v>
      </c>
      <c r="E6" s="22" t="s">
        <v>214</v>
      </c>
      <c r="F6" s="233" t="s">
        <v>1335</v>
      </c>
      <c r="G6" s="233" t="s">
        <v>216</v>
      </c>
      <c r="H6" s="323"/>
      <c r="I6" s="314" t="s">
        <v>1325</v>
      </c>
    </row>
    <row r="7" spans="1:9" x14ac:dyDescent="0.3">
      <c r="A7" s="1" t="s">
        <v>451</v>
      </c>
      <c r="B7" s="324" t="s">
        <v>212</v>
      </c>
      <c r="C7" s="23" t="str">
        <f>Sąrašai!B8</f>
        <v>LEADER-20VVG-01</v>
      </c>
      <c r="D7" s="374" t="str">
        <f>Sąrašai!A8</f>
        <v>Ne žemės ūkio verslo pradžia</v>
      </c>
      <c r="E7" s="234">
        <f>COUNTIFS('7'!$H$7:$H$26,C7)</f>
        <v>0</v>
      </c>
      <c r="F7" s="235">
        <f>SUMIFS('7'!$F$7:$F$26,'7'!$H$7:$H$26,C7)</f>
        <v>0</v>
      </c>
      <c r="G7" s="236">
        <f t="shared" ref="G7:G16" si="0">F7/$F$21*100</f>
        <v>0</v>
      </c>
      <c r="H7" s="761">
        <v>100</v>
      </c>
      <c r="I7" s="763"/>
    </row>
    <row r="8" spans="1:9" x14ac:dyDescent="0.3">
      <c r="A8" s="1" t="s">
        <v>452</v>
      </c>
      <c r="B8" s="325" t="s">
        <v>212</v>
      </c>
      <c r="C8" s="28" t="str">
        <f>Sąrašai!B9</f>
        <v>LEADER-20VVG-02</v>
      </c>
      <c r="D8" s="375" t="str">
        <f>Sąrašai!A9</f>
        <v>Ne žemės ūkio verslo plėtra</v>
      </c>
      <c r="E8" s="147">
        <f>COUNTIFS('7'!$H$7:$H$26,C8)</f>
        <v>0</v>
      </c>
      <c r="F8" s="237">
        <f>SUMIFS('7'!$F$7:$F$26,'7'!$H$7:$H$26,C8)</f>
        <v>0</v>
      </c>
      <c r="G8" s="236">
        <f t="shared" si="0"/>
        <v>0</v>
      </c>
      <c r="H8" s="762"/>
      <c r="I8" s="764"/>
    </row>
    <row r="9" spans="1:9" x14ac:dyDescent="0.3">
      <c r="A9" s="1" t="s">
        <v>453</v>
      </c>
      <c r="B9" s="325" t="s">
        <v>212</v>
      </c>
      <c r="C9" s="28" t="str">
        <f>Sąrašai!B10</f>
        <v>LEADER-20VVG-03</v>
      </c>
      <c r="D9" s="375" t="str">
        <f>Sąrašai!A10</f>
        <v>Ne žemės ūkio verslo kūrimas ir plėtra</v>
      </c>
      <c r="E9" s="147">
        <f>COUNTIFS('7'!$H$7:$H$26,C9)</f>
        <v>1</v>
      </c>
      <c r="F9" s="237">
        <f>SUMIFS('7'!$F$7:$F$26,'7'!$H$7:$H$26,C9)</f>
        <v>280000</v>
      </c>
      <c r="G9" s="236">
        <f t="shared" si="0"/>
        <v>23.412643663744266</v>
      </c>
      <c r="H9" s="762"/>
      <c r="I9" s="764"/>
    </row>
    <row r="10" spans="1:9" ht="28.8" x14ac:dyDescent="0.3">
      <c r="A10" s="1" t="s">
        <v>454</v>
      </c>
      <c r="B10" s="325" t="s">
        <v>212</v>
      </c>
      <c r="C10" s="28" t="str">
        <f>Sąrašai!B11</f>
        <v>LEADER-20VVG-04</v>
      </c>
      <c r="D10" s="375" t="str">
        <f>Sąrašai!A11</f>
        <v>Ūkio subjektų (fizinių ir (arba) juridinių asmenų) bendradarbiavimas</v>
      </c>
      <c r="E10" s="147">
        <f>COUNTIFS('7'!$H$7:$H$26,C10)</f>
        <v>1</v>
      </c>
      <c r="F10" s="237">
        <f>SUMIFS('7'!$F$7:$F$26,'7'!$H$7:$H$26,C10)</f>
        <v>100001</v>
      </c>
      <c r="G10" s="236">
        <f t="shared" si="0"/>
        <v>8.3617420679217513</v>
      </c>
      <c r="H10" s="762"/>
      <c r="I10" s="764"/>
    </row>
    <row r="11" spans="1:9" x14ac:dyDescent="0.3">
      <c r="A11" s="1" t="s">
        <v>455</v>
      </c>
      <c r="B11" s="325" t="s">
        <v>212</v>
      </c>
      <c r="C11" s="28" t="str">
        <f>Sąrašai!B12</f>
        <v>LEADER-20VVG-05</v>
      </c>
      <c r="D11" s="375" t="str">
        <f>Sąrašai!A12</f>
        <v>Žemės ūkio verslas</v>
      </c>
      <c r="E11" s="147">
        <f>COUNTIFS('7'!$H$7:$H$26,C11)</f>
        <v>1</v>
      </c>
      <c r="F11" s="237">
        <f>SUMIFS('7'!$F$7:$F$26,'7'!$H$7:$H$26,C11)</f>
        <v>140000</v>
      </c>
      <c r="G11" s="236">
        <f t="shared" si="0"/>
        <v>11.706321831872133</v>
      </c>
      <c r="H11" s="762"/>
      <c r="I11" s="764"/>
    </row>
    <row r="12" spans="1:9" x14ac:dyDescent="0.3">
      <c r="A12" s="1" t="s">
        <v>481</v>
      </c>
      <c r="B12" s="325" t="s">
        <v>212</v>
      </c>
      <c r="C12" s="28" t="str">
        <f>Sąrašai!B13</f>
        <v>LEADER-20VVG-06</v>
      </c>
      <c r="D12" s="375" t="str">
        <f>Sąrašai!A13</f>
        <v>Socialinis verslas</v>
      </c>
      <c r="E12" s="147">
        <f>COUNTIFS('7'!$H$7:$H$26,C12)</f>
        <v>1</v>
      </c>
      <c r="F12" s="237">
        <f>SUMIFS('7'!$F$7:$F$26,'7'!$H$7:$H$26,C12)</f>
        <v>200000</v>
      </c>
      <c r="G12" s="236">
        <f t="shared" si="0"/>
        <v>16.723316902674476</v>
      </c>
      <c r="H12" s="762"/>
      <c r="I12" s="764"/>
    </row>
    <row r="13" spans="1:9" x14ac:dyDescent="0.3">
      <c r="A13" s="1" t="s">
        <v>482</v>
      </c>
      <c r="B13" s="325" t="s">
        <v>212</v>
      </c>
      <c r="C13" s="28" t="str">
        <f>Sąrašai!B14</f>
        <v>LEADER-20VVG-07</v>
      </c>
      <c r="D13" s="375" t="str">
        <f>Sąrašai!A14</f>
        <v>Bendruomeninis verslas</v>
      </c>
      <c r="E13" s="147">
        <f>COUNTIFS('7'!$H$7:$H$26,C13)</f>
        <v>1</v>
      </c>
      <c r="F13" s="237">
        <f>SUMIFS('7'!$F$7:$F$26,'7'!$H$7:$H$26,C13)</f>
        <v>100000</v>
      </c>
      <c r="G13" s="236">
        <f t="shared" si="0"/>
        <v>8.3616584513372381</v>
      </c>
      <c r="H13" s="762"/>
      <c r="I13" s="764"/>
    </row>
    <row r="14" spans="1:9" x14ac:dyDescent="0.3">
      <c r="A14" s="1" t="s">
        <v>483</v>
      </c>
      <c r="B14" s="325" t="s">
        <v>212</v>
      </c>
      <c r="C14" s="28" t="str">
        <f>Sąrašai!B15</f>
        <v>LEADER-20VVG-08</v>
      </c>
      <c r="D14" s="375" t="str">
        <f>Sąrašai!A15</f>
        <v>Viešųjų paslaugų prieinamumo didinimas (ne pelno)</v>
      </c>
      <c r="E14" s="147">
        <f>COUNTIFS('7'!$H$7:$H$26,C14)</f>
        <v>0</v>
      </c>
      <c r="F14" s="237">
        <f>SUMIFS('7'!$F$7:$F$26,'7'!$H$7:$H$26,C14)</f>
        <v>0</v>
      </c>
      <c r="G14" s="236">
        <f t="shared" ref="G14" si="1">F14/$F$21*100</f>
        <v>0</v>
      </c>
      <c r="H14" s="762"/>
      <c r="I14" s="764"/>
    </row>
    <row r="15" spans="1:9" x14ac:dyDescent="0.3">
      <c r="A15" s="1" t="s">
        <v>484</v>
      </c>
      <c r="B15" s="325" t="s">
        <v>212</v>
      </c>
      <c r="C15" s="28" t="str">
        <f>Sąrašai!B16</f>
        <v>LEADER-20VVG-09</v>
      </c>
      <c r="D15" s="375" t="str">
        <f>Sąrašai!A16</f>
        <v>Veiklos projektai</v>
      </c>
      <c r="E15" s="147">
        <f>COUNTIFS('7'!$H$7:$H$26,C15)</f>
        <v>3</v>
      </c>
      <c r="F15" s="237">
        <f>SUMIFS('7'!$F$7:$F$26,'7'!$H$7:$H$26,C15)</f>
        <v>295934</v>
      </c>
      <c r="G15" s="236">
        <f t="shared" si="0"/>
        <v>24.744990321380342</v>
      </c>
      <c r="H15" s="762"/>
      <c r="I15" s="764"/>
    </row>
    <row r="16" spans="1:9" x14ac:dyDescent="0.3">
      <c r="A16" s="1" t="s">
        <v>485</v>
      </c>
      <c r="B16" s="326" t="s">
        <v>212</v>
      </c>
      <c r="C16" s="26" t="str">
        <f>Sąrašai!B17</f>
        <v>LEADER-20VVG-10</v>
      </c>
      <c r="D16" s="376" t="str">
        <f>Sąrašai!A17</f>
        <v>Mokymų projektai</v>
      </c>
      <c r="E16" s="166">
        <f>COUNTIFS('7'!$H$7:$H$26,C16)</f>
        <v>1</v>
      </c>
      <c r="F16" s="238">
        <f>SUMIFS('7'!$F$7:$F$26,'7'!$H$7:$H$26,C16)</f>
        <v>80000</v>
      </c>
      <c r="G16" s="239">
        <f t="shared" si="0"/>
        <v>6.6893267610697897</v>
      </c>
      <c r="H16" s="762"/>
      <c r="I16" s="764"/>
    </row>
    <row r="17" spans="1:9" x14ac:dyDescent="0.3">
      <c r="A17" s="1" t="s">
        <v>486</v>
      </c>
      <c r="B17" s="324" t="s">
        <v>215</v>
      </c>
      <c r="C17" s="23" t="str">
        <f>Sąrašai!B18</f>
        <v>LEADER-20VVG-11</v>
      </c>
      <c r="D17" s="374" t="str">
        <f>Sąrašai!A18</f>
        <v>Teritorinis VVG bendradarbiavimas</v>
      </c>
      <c r="E17" s="234">
        <f>COUNTIFS('7'!$H$7:$H$26,C17)</f>
        <v>0</v>
      </c>
      <c r="F17" s="240">
        <f>SUMIFS('7'!$F$7:$F$26,'7'!$H$7:$H$26,C17)</f>
        <v>0</v>
      </c>
      <c r="G17" s="236">
        <f>F17/$F$22*100</f>
        <v>0</v>
      </c>
      <c r="H17" s="762">
        <v>100</v>
      </c>
      <c r="I17" s="764"/>
    </row>
    <row r="18" spans="1:9" x14ac:dyDescent="0.3">
      <c r="A18" s="1" t="s">
        <v>487</v>
      </c>
      <c r="B18" s="326" t="s">
        <v>215</v>
      </c>
      <c r="C18" s="26" t="str">
        <f>Sąrašai!B19</f>
        <v>LEADER-20VVG-12</v>
      </c>
      <c r="D18" s="376" t="str">
        <f>Sąrašai!A19</f>
        <v>Tarptautinis VVG bendradarbiavimas</v>
      </c>
      <c r="E18" s="166">
        <f>COUNTIFS('7'!$H$7:$H$26,C18)</f>
        <v>1</v>
      </c>
      <c r="F18" s="241">
        <f>SUMIFS('7'!$F$7:$F$26,'7'!$H$7:$H$26,C18)</f>
        <v>10000</v>
      </c>
      <c r="G18" s="236">
        <f t="shared" ref="G18:G20" si="2">F18/$F$22*100</f>
        <v>3.3446605838439516</v>
      </c>
      <c r="H18" s="762"/>
      <c r="I18" s="764"/>
    </row>
    <row r="19" spans="1:9" x14ac:dyDescent="0.3">
      <c r="A19" s="1" t="s">
        <v>488</v>
      </c>
      <c r="B19" s="325" t="s">
        <v>215</v>
      </c>
      <c r="C19" s="28" t="s">
        <v>149</v>
      </c>
      <c r="D19" s="375" t="s">
        <v>210</v>
      </c>
      <c r="E19" s="147">
        <f>COUNTIFS('7'!$H$7:$H$26,C19)</f>
        <v>0</v>
      </c>
      <c r="F19" s="242">
        <v>189284</v>
      </c>
      <c r="G19" s="236">
        <f t="shared" si="2"/>
        <v>63.309073395231849</v>
      </c>
      <c r="H19" s="762"/>
      <c r="I19" s="764"/>
    </row>
    <row r="20" spans="1:9" x14ac:dyDescent="0.3">
      <c r="A20" s="1" t="s">
        <v>489</v>
      </c>
      <c r="B20" s="325" t="s">
        <v>215</v>
      </c>
      <c r="C20" s="28" t="s">
        <v>149</v>
      </c>
      <c r="D20" s="375" t="s">
        <v>211</v>
      </c>
      <c r="E20" s="147">
        <f>COUNTIFS('7'!$H$7:$H$26,C20)</f>
        <v>0</v>
      </c>
      <c r="F20" s="242">
        <v>99700</v>
      </c>
      <c r="G20" s="236">
        <f t="shared" si="2"/>
        <v>33.346266020924197</v>
      </c>
      <c r="H20" s="762"/>
      <c r="I20" s="765"/>
    </row>
    <row r="21" spans="1:9" x14ac:dyDescent="0.3">
      <c r="A21" s="1" t="s">
        <v>490</v>
      </c>
      <c r="B21" s="324" t="s">
        <v>217</v>
      </c>
      <c r="C21" s="23"/>
      <c r="D21" s="243"/>
      <c r="E21" s="24"/>
      <c r="F21" s="235">
        <f>SUM(F7:F16)</f>
        <v>1195935</v>
      </c>
      <c r="G21" s="244">
        <f>F21/$F$23*100</f>
        <v>79.999986621348711</v>
      </c>
      <c r="H21" s="762">
        <v>100</v>
      </c>
      <c r="I21" s="315" t="str">
        <f>IF((F21/$F$23)&lt;0.8,"Vietos projektų įgyvendinimo išlaidos turi sudaryti 80 proc. Tikslinti 10 lapo 10.27 punktą.","Gerai")</f>
        <v>Vietos projektų įgyvendinimo išlaidos turi sudaryti 80 proc. Tikslinti 10 lapo 10.27 punktą.</v>
      </c>
    </row>
    <row r="22" spans="1:9" x14ac:dyDescent="0.3">
      <c r="A22" s="1" t="s">
        <v>491</v>
      </c>
      <c r="B22" s="326" t="s">
        <v>220</v>
      </c>
      <c r="C22" s="26"/>
      <c r="D22" s="245"/>
      <c r="E22" s="246"/>
      <c r="F22" s="238">
        <f>SUM(F17:F20)</f>
        <v>298984</v>
      </c>
      <c r="G22" s="239">
        <f>F22/$F$23*100</f>
        <v>20.000013378651285</v>
      </c>
      <c r="H22" s="762"/>
      <c r="I22" s="316" t="str">
        <f>IF((F22/$F$23)&gt;0.2,"VPS administravimo išlaidos turi sudaryti 20 proc. Tikslinti 16.13 ir 16.14 punktus.","Gerai")</f>
        <v>VPS administravimo išlaidos turi sudaryti 20 proc. Tikslinti 16.13 ir 16.14 punktus.</v>
      </c>
    </row>
    <row r="23" spans="1:9" ht="15" thickBot="1" x14ac:dyDescent="0.35">
      <c r="A23" s="1" t="s">
        <v>1703</v>
      </c>
      <c r="B23" s="327" t="s">
        <v>160</v>
      </c>
      <c r="C23" s="328"/>
      <c r="D23" s="329"/>
      <c r="E23" s="330"/>
      <c r="F23" s="331">
        <f>SUM(F21:F22)</f>
        <v>1494919</v>
      </c>
      <c r="G23" s="332">
        <f>SUM(G21:G22)</f>
        <v>100</v>
      </c>
      <c r="H23" s="333">
        <v>100</v>
      </c>
      <c r="I23" s="317"/>
    </row>
    <row r="26" spans="1:9" x14ac:dyDescent="0.3">
      <c r="C26" s="1">
        <v>1</v>
      </c>
      <c r="D26" s="311" t="s">
        <v>1352</v>
      </c>
    </row>
    <row r="27" spans="1:9" x14ac:dyDescent="0.3">
      <c r="C27" s="1">
        <v>2</v>
      </c>
      <c r="D27" s="312" t="s">
        <v>1705</v>
      </c>
    </row>
    <row r="28" spans="1:9" ht="28.8" x14ac:dyDescent="0.3">
      <c r="C28" s="1">
        <v>3</v>
      </c>
      <c r="D28" s="312" t="s">
        <v>1336</v>
      </c>
    </row>
    <row r="29" spans="1:9" ht="57.6" x14ac:dyDescent="0.3">
      <c r="C29" s="1">
        <v>4</v>
      </c>
      <c r="D29" s="335" t="s">
        <v>1337</v>
      </c>
    </row>
    <row r="30" spans="1:9" ht="57.6" x14ac:dyDescent="0.3">
      <c r="C30" s="1">
        <v>5</v>
      </c>
      <c r="D30" s="312" t="s">
        <v>1338</v>
      </c>
    </row>
  </sheetData>
  <sheetProtection algorithmName="SHA-512" hashValue="fqzKhJjEZR0+TRQ2NNTT8Lh8zzYl/ANQAm4ZCr0m0O1Ehp65Zwyy/r5TFXVA/N2wv3NwCFhk/+GAEyMeQNwcfQ==" saltValue="bGLeFMnZ1T35iC5TX8bjSg==" spinCount="100000" sheet="1" objects="1" scenarios="1"/>
  <mergeCells count="4">
    <mergeCell ref="H7:H16"/>
    <mergeCell ref="H17:H20"/>
    <mergeCell ref="H21:H22"/>
    <mergeCell ref="I7:I20"/>
  </mergeCells>
  <phoneticPr fontId="8" type="noConversion"/>
  <dataValidations count="1">
    <dataValidation type="decimal" allowBlank="1" showInputMessage="1" showErrorMessage="1" prompt="Įveskite skaičių be tarpų" sqref="F19:F20" xr:uid="{00000000-0002-0000-1000-000000000000}">
      <formula1>0</formula1>
      <formula2>2000000</formula2>
    </dataValidation>
  </dataValidations>
  <pageMargins left="0.7" right="0.7" top="0.75" bottom="0.75" header="0.3" footer="0.3"/>
  <pageSetup paperSize="9" scale="71" orientation="landscape"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3"/>
  <sheetViews>
    <sheetView topLeftCell="B3" zoomScaleNormal="100" workbookViewId="0">
      <selection activeCell="D14" sqref="D14"/>
    </sheetView>
  </sheetViews>
  <sheetFormatPr defaultColWidth="9.109375" defaultRowHeight="14.4" x14ac:dyDescent="0.3"/>
  <cols>
    <col min="1" max="1" width="8.6640625" style="81" customWidth="1"/>
    <col min="2" max="2" width="65.6640625" style="10" customWidth="1"/>
    <col min="3" max="3" width="15.6640625" style="10" customWidth="1"/>
    <col min="4" max="9" width="12.6640625" style="10" customWidth="1"/>
    <col min="10" max="10" width="15.6640625" style="10" customWidth="1"/>
    <col min="11" max="11" width="46.109375" style="10" customWidth="1"/>
    <col min="12" max="16384" width="9.109375" style="10"/>
  </cols>
  <sheetData>
    <row r="1" spans="1:11" s="80" customFormat="1" ht="18" x14ac:dyDescent="0.35">
      <c r="A1" s="83" t="s">
        <v>637</v>
      </c>
      <c r="B1" s="83" t="s">
        <v>431</v>
      </c>
      <c r="C1" s="83"/>
      <c r="D1" s="83"/>
      <c r="E1" s="83"/>
      <c r="F1" s="83"/>
      <c r="G1" s="83"/>
      <c r="H1" s="83"/>
      <c r="I1" s="83"/>
      <c r="J1" s="83"/>
      <c r="K1" s="83"/>
    </row>
    <row r="2" spans="1:11" x14ac:dyDescent="0.3">
      <c r="A2" s="84"/>
      <c r="B2"/>
      <c r="C2"/>
      <c r="D2"/>
      <c r="E2"/>
      <c r="F2"/>
      <c r="G2"/>
      <c r="H2"/>
      <c r="I2"/>
      <c r="J2"/>
      <c r="K2"/>
    </row>
    <row r="3" spans="1:11" s="13" customFormat="1" x14ac:dyDescent="0.3">
      <c r="A3" s="1"/>
      <c r="B3" s="140" t="s">
        <v>1272</v>
      </c>
      <c r="C3" s="205" t="str">
        <f>'1'!C8</f>
        <v>TRAK</v>
      </c>
      <c r="D3" s="1"/>
      <c r="E3" s="1"/>
      <c r="F3" s="1"/>
      <c r="G3" s="1"/>
      <c r="H3" s="1"/>
      <c r="I3" s="1"/>
      <c r="J3" s="1"/>
      <c r="K3" s="1"/>
    </row>
    <row r="4" spans="1:11" customFormat="1" ht="15" thickBot="1" x14ac:dyDescent="0.35"/>
    <row r="5" spans="1:11" x14ac:dyDescent="0.3">
      <c r="A5" s="84"/>
      <c r="B5" s="294">
        <v>1</v>
      </c>
      <c r="C5" s="295">
        <v>2</v>
      </c>
      <c r="D5" s="296">
        <v>3</v>
      </c>
      <c r="E5" s="270">
        <v>4</v>
      </c>
      <c r="F5" s="270">
        <v>5</v>
      </c>
      <c r="G5" s="270">
        <v>6</v>
      </c>
      <c r="H5" s="270">
        <v>7</v>
      </c>
      <c r="I5" s="271">
        <v>8</v>
      </c>
      <c r="J5" s="286">
        <v>9</v>
      </c>
      <c r="K5" s="196">
        <v>10</v>
      </c>
    </row>
    <row r="6" spans="1:11" s="81" customFormat="1" ht="43.2" x14ac:dyDescent="0.3">
      <c r="A6" s="84" t="s">
        <v>492</v>
      </c>
      <c r="B6" s="297" t="s">
        <v>213</v>
      </c>
      <c r="C6" s="85" t="s">
        <v>1296</v>
      </c>
      <c r="D6" s="86" t="s">
        <v>100</v>
      </c>
      <c r="E6" s="85" t="s">
        <v>101</v>
      </c>
      <c r="F6" s="85" t="s">
        <v>102</v>
      </c>
      <c r="G6" s="85" t="s">
        <v>103</v>
      </c>
      <c r="H6" s="85" t="s">
        <v>104</v>
      </c>
      <c r="I6" s="298" t="s">
        <v>105</v>
      </c>
      <c r="J6" s="287" t="s">
        <v>1271</v>
      </c>
      <c r="K6" s="202" t="s">
        <v>1104</v>
      </c>
    </row>
    <row r="7" spans="1:11" x14ac:dyDescent="0.3">
      <c r="A7" s="84" t="s">
        <v>493</v>
      </c>
      <c r="B7" s="299" t="s">
        <v>448</v>
      </c>
      <c r="C7" s="5"/>
      <c r="D7" s="766"/>
      <c r="E7" s="766"/>
      <c r="F7" s="766"/>
      <c r="G7" s="766"/>
      <c r="H7" s="766"/>
      <c r="I7" s="767"/>
      <c r="J7" s="288"/>
      <c r="K7" s="195"/>
    </row>
    <row r="8" spans="1:11" x14ac:dyDescent="0.3">
      <c r="A8" s="84" t="s">
        <v>494</v>
      </c>
      <c r="B8" s="300" t="s">
        <v>212</v>
      </c>
      <c r="C8" s="261">
        <f>'16'!F21</f>
        <v>1195935</v>
      </c>
      <c r="D8" s="213">
        <f>SUM('15'!G28:I28)</f>
        <v>140000</v>
      </c>
      <c r="E8" s="213">
        <f>SUM('15'!J28:M28)</f>
        <v>433967</v>
      </c>
      <c r="F8" s="213">
        <f>SUM('15'!N28:Q28)</f>
        <v>419968</v>
      </c>
      <c r="G8" s="213">
        <f>SUM('15'!R28:U28)</f>
        <v>168000</v>
      </c>
      <c r="H8" s="213">
        <f>SUM('15'!V28:Y28)</f>
        <v>34000</v>
      </c>
      <c r="I8" s="301">
        <f>SUM('15'!Z28:AD28)</f>
        <v>0</v>
      </c>
      <c r="J8" s="289">
        <f>SUM(D8:I8)</f>
        <v>1195935</v>
      </c>
      <c r="K8" s="195" t="str">
        <f>IF(C8=J8,"Gerai","Nesutampa sumos (2 ir 9 stulpeliai). Taisyti 15 lape.")</f>
        <v>Gerai</v>
      </c>
    </row>
    <row r="9" spans="1:11" x14ac:dyDescent="0.3">
      <c r="A9" s="84" t="s">
        <v>495</v>
      </c>
      <c r="B9" s="302" t="s">
        <v>432</v>
      </c>
      <c r="C9" s="261">
        <f>'16'!F22-C10</f>
        <v>288984</v>
      </c>
      <c r="D9" s="213">
        <f>$C9*D14/100</f>
        <v>0</v>
      </c>
      <c r="E9" s="213">
        <f t="shared" ref="E9:I9" si="0">$C9*E14/100</f>
        <v>0</v>
      </c>
      <c r="F9" s="213">
        <f t="shared" si="0"/>
        <v>0</v>
      </c>
      <c r="G9" s="213">
        <f t="shared" si="0"/>
        <v>0</v>
      </c>
      <c r="H9" s="213">
        <f t="shared" si="0"/>
        <v>0</v>
      </c>
      <c r="I9" s="301">
        <f t="shared" si="0"/>
        <v>0</v>
      </c>
      <c r="J9" s="289"/>
      <c r="K9" s="195"/>
    </row>
    <row r="10" spans="1:11" x14ac:dyDescent="0.3">
      <c r="A10" s="84" t="s">
        <v>496</v>
      </c>
      <c r="B10" s="302" t="s">
        <v>1644</v>
      </c>
      <c r="C10" s="261">
        <f>'7'!F28</f>
        <v>10000</v>
      </c>
      <c r="D10" s="213">
        <f>$C10*D15/100</f>
        <v>0</v>
      </c>
      <c r="E10" s="213">
        <f t="shared" ref="E10:I10" si="1">$C10*E15/100</f>
        <v>0</v>
      </c>
      <c r="F10" s="213">
        <f t="shared" si="1"/>
        <v>0</v>
      </c>
      <c r="G10" s="213">
        <f t="shared" si="1"/>
        <v>0</v>
      </c>
      <c r="H10" s="213">
        <f t="shared" si="1"/>
        <v>0</v>
      </c>
      <c r="I10" s="301">
        <f t="shared" si="1"/>
        <v>0</v>
      </c>
      <c r="J10" s="289"/>
      <c r="K10" s="195"/>
    </row>
    <row r="11" spans="1:11" s="82" customFormat="1" x14ac:dyDescent="0.3">
      <c r="A11" s="84" t="s">
        <v>497</v>
      </c>
      <c r="B11" s="303" t="s">
        <v>160</v>
      </c>
      <c r="C11" s="87">
        <f>SUM(C8:C10)</f>
        <v>1494919</v>
      </c>
      <c r="D11" s="87">
        <f>SUM(D8:D10)</f>
        <v>140000</v>
      </c>
      <c r="E11" s="87">
        <f t="shared" ref="E11:I11" si="2">SUM(E8:E10)</f>
        <v>433967</v>
      </c>
      <c r="F11" s="87">
        <f t="shared" si="2"/>
        <v>419968</v>
      </c>
      <c r="G11" s="87">
        <f t="shared" si="2"/>
        <v>168000</v>
      </c>
      <c r="H11" s="87">
        <f t="shared" si="2"/>
        <v>34000</v>
      </c>
      <c r="I11" s="304">
        <f t="shared" si="2"/>
        <v>0</v>
      </c>
      <c r="J11" s="290"/>
      <c r="K11" s="214"/>
    </row>
    <row r="12" spans="1:11" x14ac:dyDescent="0.3">
      <c r="A12" s="84" t="s">
        <v>645</v>
      </c>
      <c r="B12" s="305" t="s">
        <v>449</v>
      </c>
      <c r="C12" s="7"/>
      <c r="D12" s="766"/>
      <c r="E12" s="766"/>
      <c r="F12" s="766"/>
      <c r="G12" s="766"/>
      <c r="H12" s="766"/>
      <c r="I12" s="767"/>
      <c r="J12" s="290"/>
      <c r="K12" s="214"/>
    </row>
    <row r="13" spans="1:11" x14ac:dyDescent="0.3">
      <c r="A13" s="84" t="s">
        <v>646</v>
      </c>
      <c r="B13" s="300" t="s">
        <v>212</v>
      </c>
      <c r="C13" s="262">
        <f>SUM(D13:I13)</f>
        <v>100</v>
      </c>
      <c r="D13" s="212">
        <f>D8/$C$8*100</f>
        <v>11.706321831872133</v>
      </c>
      <c r="E13" s="212">
        <f t="shared" ref="E13:I13" si="3">E8/$C$8*100</f>
        <v>36.286838331514673</v>
      </c>
      <c r="F13" s="212">
        <f t="shared" si="3"/>
        <v>35.116289764911976</v>
      </c>
      <c r="G13" s="212">
        <f t="shared" si="3"/>
        <v>14.04758619824656</v>
      </c>
      <c r="H13" s="212">
        <f t="shared" si="3"/>
        <v>2.8429638734546612</v>
      </c>
      <c r="I13" s="306">
        <f t="shared" si="3"/>
        <v>0</v>
      </c>
      <c r="J13" s="289">
        <f t="shared" ref="J13" si="4">SUM(D13:I13)</f>
        <v>100</v>
      </c>
      <c r="K13" s="195" t="str">
        <f>IF(C13=100,"Gerai","3-8 stulpelių suma turi būti 100")</f>
        <v>Gerai</v>
      </c>
    </row>
    <row r="14" spans="1:11" x14ac:dyDescent="0.3">
      <c r="A14" s="84" t="s">
        <v>647</v>
      </c>
      <c r="B14" s="302" t="s">
        <v>432</v>
      </c>
      <c r="C14" s="262">
        <f>SUM(D14:I14)</f>
        <v>0</v>
      </c>
      <c r="D14" s="215"/>
      <c r="E14" s="215"/>
      <c r="F14" s="215"/>
      <c r="G14" s="215"/>
      <c r="H14" s="215"/>
      <c r="I14" s="307"/>
      <c r="J14" s="289">
        <f t="shared" ref="J14:J15" si="5">SUM(D14:I14)</f>
        <v>0</v>
      </c>
      <c r="K14" s="195" t="str">
        <f>IF(C14=100,"Gerai","3-8 stulpelių suma turi būti 100")</f>
        <v>3-8 stulpelių suma turi būti 100</v>
      </c>
    </row>
    <row r="15" spans="1:11" x14ac:dyDescent="0.3">
      <c r="A15" s="84" t="s">
        <v>648</v>
      </c>
      <c r="B15" s="302" t="s">
        <v>1644</v>
      </c>
      <c r="C15" s="262">
        <f>SUM(D15:I15)</f>
        <v>0</v>
      </c>
      <c r="D15" s="215"/>
      <c r="E15" s="215"/>
      <c r="F15" s="215"/>
      <c r="G15" s="215"/>
      <c r="H15" s="215"/>
      <c r="I15" s="307"/>
      <c r="J15" s="289">
        <f t="shared" si="5"/>
        <v>0</v>
      </c>
      <c r="K15" s="195" t="str">
        <f>IF(C15=100,"Gerai","3-8 stulpelių suma turi būti 100")</f>
        <v>3-8 stulpelių suma turi būti 100</v>
      </c>
    </row>
    <row r="16" spans="1:11" s="82" customFormat="1" ht="15" thickBot="1" x14ac:dyDescent="0.35">
      <c r="A16" s="193" t="s">
        <v>1198</v>
      </c>
      <c r="B16" s="308" t="s">
        <v>160</v>
      </c>
      <c r="C16" s="309">
        <f>SUM(D16:I16)</f>
        <v>79.999986621348725</v>
      </c>
      <c r="D16" s="309">
        <f>D11/$C$11*100</f>
        <v>9.3650558993497306</v>
      </c>
      <c r="E16" s="309">
        <f t="shared" ref="E16:I16" si="6">E11/$C$11*100</f>
        <v>29.029465810522176</v>
      </c>
      <c r="F16" s="309">
        <f t="shared" si="6"/>
        <v>28.093027113843625</v>
      </c>
      <c r="G16" s="309">
        <f t="shared" si="6"/>
        <v>11.238067079219677</v>
      </c>
      <c r="H16" s="309">
        <f t="shared" si="6"/>
        <v>2.2743707184135058</v>
      </c>
      <c r="I16" s="310">
        <f t="shared" si="6"/>
        <v>0</v>
      </c>
      <c r="J16" s="290"/>
      <c r="K16" s="214"/>
    </row>
    <row r="17" spans="1:11" x14ac:dyDescent="0.3">
      <c r="A17" s="193" t="s">
        <v>1332</v>
      </c>
      <c r="B17" s="291" t="s">
        <v>1104</v>
      </c>
      <c r="C17" s="292"/>
      <c r="D17" s="293" t="str">
        <f>IF(D14&gt;D13,"Per didelės adm. išlaidos","Gerai")</f>
        <v>Gerai</v>
      </c>
      <c r="E17" s="293" t="str">
        <f t="shared" ref="E17:I17" si="7">IF(E14&gt;E13,"Per didelės adm. išlaidos","Gerai")</f>
        <v>Gerai</v>
      </c>
      <c r="F17" s="293" t="str">
        <f t="shared" si="7"/>
        <v>Gerai</v>
      </c>
      <c r="G17" s="293" t="str">
        <f t="shared" si="7"/>
        <v>Gerai</v>
      </c>
      <c r="H17" s="293" t="str">
        <f t="shared" si="7"/>
        <v>Gerai</v>
      </c>
      <c r="I17" s="293" t="str">
        <f t="shared" si="7"/>
        <v>Gerai</v>
      </c>
      <c r="J17" s="214"/>
      <c r="K17" s="214"/>
    </row>
    <row r="19" spans="1:11" customFormat="1" x14ac:dyDescent="0.3"/>
    <row r="20" spans="1:11" x14ac:dyDescent="0.3">
      <c r="A20" s="193">
        <v>1</v>
      </c>
      <c r="B20" s="311" t="s">
        <v>1351</v>
      </c>
    </row>
    <row r="21" spans="1:11" ht="28.8" x14ac:dyDescent="0.3">
      <c r="A21" s="193">
        <v>2</v>
      </c>
      <c r="B21" s="312" t="s">
        <v>1333</v>
      </c>
    </row>
    <row r="22" spans="1:11" ht="100.8" x14ac:dyDescent="0.3">
      <c r="A22" s="193">
        <v>3</v>
      </c>
      <c r="B22" s="312" t="s">
        <v>1637</v>
      </c>
    </row>
    <row r="23" spans="1:11" ht="115.2" x14ac:dyDescent="0.3">
      <c r="A23" s="193">
        <v>4</v>
      </c>
      <c r="B23" s="312" t="s">
        <v>1334</v>
      </c>
    </row>
  </sheetData>
  <sheetProtection algorithmName="SHA-512" hashValue="cVspHALarBjR9tG2KOr+N6O5Qu2REtCtzTPvB63Xie1MH2KS7mJT+MG+m37YvzAL8AgpKk5rtQ37M11YJ5+R9Q==" saltValue="de3IAox8Y4dDaGTq2OwgBg==" spinCount="100000" sheet="1" objects="1" scenarios="1"/>
  <mergeCells count="2">
    <mergeCell ref="D7:I7"/>
    <mergeCell ref="D12:I12"/>
  </mergeCells>
  <phoneticPr fontId="8" type="noConversion"/>
  <dataValidations count="2">
    <dataValidation type="decimal" allowBlank="1" showInputMessage="1" showErrorMessage="1" prompt="Įveskite skaičių be tarpų." sqref="D9:I10" xr:uid="{00000000-0002-0000-1100-000000000000}">
      <formula1>0</formula1>
      <formula2>2000000</formula2>
    </dataValidation>
    <dataValidation type="decimal" allowBlank="1" showInputMessage="1" showErrorMessage="1" prompt="Įveskite skaičių nuo 0 iki 100." sqref="D14:I15" xr:uid="{00000000-0002-0000-1100-000001000000}">
      <formula1>0</formula1>
      <formula2>100</formula2>
    </dataValidation>
  </dataValidations>
  <pageMargins left="0.7" right="0.7" top="0.75" bottom="0.75" header="0.3" footer="0.3"/>
  <pageSetup paperSize="9" scale="78" orientation="landscape" horizontalDpi="4294967293" verticalDpi="0" r:id="rId1"/>
  <colBreaks count="1" manualBreakCount="1">
    <brk id="9" max="1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29"/>
  <sheetViews>
    <sheetView topLeftCell="A3" zoomScaleNormal="100" workbookViewId="0">
      <selection activeCell="E20" sqref="E20"/>
    </sheetView>
  </sheetViews>
  <sheetFormatPr defaultColWidth="9.109375" defaultRowHeight="14.4" x14ac:dyDescent="0.3"/>
  <cols>
    <col min="1" max="1" width="9.109375" style="10"/>
    <col min="2" max="2" width="50.6640625" style="10" customWidth="1"/>
    <col min="3" max="4" width="12.6640625" style="95" customWidth="1"/>
    <col min="5" max="5" width="35" style="220" customWidth="1"/>
    <col min="6" max="16384" width="9.109375" style="10"/>
  </cols>
  <sheetData>
    <row r="1" spans="1:5" s="51" customFormat="1" ht="18" x14ac:dyDescent="0.35">
      <c r="A1" s="39" t="s">
        <v>662</v>
      </c>
      <c r="B1" s="39" t="s">
        <v>674</v>
      </c>
      <c r="C1" s="203"/>
      <c r="D1" s="203"/>
      <c r="E1" s="217"/>
    </row>
    <row r="2" spans="1:5" x14ac:dyDescent="0.3">
      <c r="A2"/>
      <c r="B2"/>
      <c r="C2" s="168"/>
      <c r="D2" s="168"/>
      <c r="E2" s="218"/>
    </row>
    <row r="3" spans="1:5" s="13" customFormat="1" x14ac:dyDescent="0.3">
      <c r="A3" s="1"/>
      <c r="B3" s="140" t="s">
        <v>1272</v>
      </c>
      <c r="C3" s="205" t="str">
        <f>'1'!C8</f>
        <v>TRAK</v>
      </c>
      <c r="D3" s="1"/>
      <c r="E3" s="193"/>
    </row>
    <row r="4" spans="1:5" customFormat="1" ht="15" thickBot="1" x14ac:dyDescent="0.35">
      <c r="E4" s="84"/>
    </row>
    <row r="5" spans="1:5" customFormat="1" x14ac:dyDescent="0.3">
      <c r="B5" s="269">
        <v>1</v>
      </c>
      <c r="C5" s="270">
        <v>2</v>
      </c>
      <c r="D5" s="271">
        <v>3</v>
      </c>
      <c r="E5" s="167">
        <v>4</v>
      </c>
    </row>
    <row r="6" spans="1:5" x14ac:dyDescent="0.3">
      <c r="A6" t="s">
        <v>663</v>
      </c>
      <c r="B6" s="272" t="s">
        <v>1121</v>
      </c>
      <c r="C6" s="204">
        <v>17</v>
      </c>
      <c r="D6" s="273" t="s">
        <v>1331</v>
      </c>
      <c r="E6" s="263"/>
    </row>
    <row r="7" spans="1:5" x14ac:dyDescent="0.3">
      <c r="A7" t="s">
        <v>664</v>
      </c>
      <c r="B7" s="274" t="s">
        <v>675</v>
      </c>
      <c r="C7" s="168"/>
      <c r="D7" s="275"/>
      <c r="E7" s="218"/>
    </row>
    <row r="8" spans="1:5" s="12" customFormat="1" ht="28.8" x14ac:dyDescent="0.3">
      <c r="A8" t="s">
        <v>665</v>
      </c>
      <c r="B8" s="276" t="s">
        <v>687</v>
      </c>
      <c r="C8" s="221" t="s">
        <v>676</v>
      </c>
      <c r="D8" s="277" t="s">
        <v>677</v>
      </c>
      <c r="E8" s="264" t="s">
        <v>1104</v>
      </c>
    </row>
    <row r="9" spans="1:5" x14ac:dyDescent="0.3">
      <c r="A9" t="s">
        <v>666</v>
      </c>
      <c r="B9" s="278" t="s">
        <v>1098</v>
      </c>
      <c r="C9" s="222">
        <v>3</v>
      </c>
      <c r="D9" s="279">
        <f>C9/$C$13*100</f>
        <v>17.647058823529413</v>
      </c>
      <c r="E9" s="265"/>
    </row>
    <row r="10" spans="1:5" x14ac:dyDescent="0.3">
      <c r="A10" t="s">
        <v>667</v>
      </c>
      <c r="B10" s="278" t="s">
        <v>1099</v>
      </c>
      <c r="C10" s="222">
        <v>7</v>
      </c>
      <c r="D10" s="279">
        <f t="shared" ref="D10:D12" si="0">C10/$C$13*100</f>
        <v>41.17647058823529</v>
      </c>
      <c r="E10" s="266"/>
    </row>
    <row r="11" spans="1:5" x14ac:dyDescent="0.3">
      <c r="A11" t="s">
        <v>668</v>
      </c>
      <c r="B11" s="278" t="s">
        <v>1100</v>
      </c>
      <c r="C11" s="222">
        <v>7</v>
      </c>
      <c r="D11" s="279">
        <f t="shared" si="0"/>
        <v>41.17647058823529</v>
      </c>
      <c r="E11" s="266"/>
    </row>
    <row r="12" spans="1:5" x14ac:dyDescent="0.3">
      <c r="A12" t="s">
        <v>669</v>
      </c>
      <c r="B12" s="278" t="s">
        <v>686</v>
      </c>
      <c r="C12" s="222">
        <v>0</v>
      </c>
      <c r="D12" s="279">
        <f t="shared" si="0"/>
        <v>0</v>
      </c>
      <c r="E12" s="267"/>
    </row>
    <row r="13" spans="1:5" x14ac:dyDescent="0.3">
      <c r="A13" t="s">
        <v>670</v>
      </c>
      <c r="B13" s="280" t="s">
        <v>678</v>
      </c>
      <c r="C13" s="119">
        <f>SUM(C9:C12)</f>
        <v>17</v>
      </c>
      <c r="D13" s="281">
        <f>SUM(D9:D12)</f>
        <v>100</v>
      </c>
      <c r="E13" s="267" t="str">
        <f>IF($C$6=C13,"Gerai","Klaida, nesutampa skaičius iš viso")</f>
        <v>Gerai</v>
      </c>
    </row>
    <row r="14" spans="1:5" x14ac:dyDescent="0.3">
      <c r="A14" t="s">
        <v>671</v>
      </c>
      <c r="B14" s="274" t="s">
        <v>679</v>
      </c>
      <c r="C14" s="168"/>
      <c r="D14" s="275"/>
      <c r="E14" s="218"/>
    </row>
    <row r="15" spans="1:5" s="12" customFormat="1" ht="28.8" x14ac:dyDescent="0.3">
      <c r="A15" t="s">
        <v>1090</v>
      </c>
      <c r="B15" s="276" t="s">
        <v>680</v>
      </c>
      <c r="C15" s="221" t="s">
        <v>676</v>
      </c>
      <c r="D15" s="277" t="s">
        <v>677</v>
      </c>
      <c r="E15" s="268" t="s">
        <v>1104</v>
      </c>
    </row>
    <row r="16" spans="1:5" x14ac:dyDescent="0.3">
      <c r="A16" t="s">
        <v>1091</v>
      </c>
      <c r="B16" s="278" t="s">
        <v>681</v>
      </c>
      <c r="C16" s="222">
        <v>8</v>
      </c>
      <c r="D16" s="279">
        <f>C16/$C$18*100</f>
        <v>47.058823529411761</v>
      </c>
      <c r="E16" s="265"/>
    </row>
    <row r="17" spans="1:5" x14ac:dyDescent="0.3">
      <c r="A17" t="s">
        <v>1092</v>
      </c>
      <c r="B17" s="278" t="s">
        <v>682</v>
      </c>
      <c r="C17" s="222">
        <v>9</v>
      </c>
      <c r="D17" s="279">
        <f>C17/$C$18*100</f>
        <v>52.941176470588239</v>
      </c>
      <c r="E17" s="267"/>
    </row>
    <row r="18" spans="1:5" x14ac:dyDescent="0.3">
      <c r="A18" t="s">
        <v>1093</v>
      </c>
      <c r="B18" s="280" t="s">
        <v>678</v>
      </c>
      <c r="C18" s="119">
        <f>SUM(C16:C17)</f>
        <v>17</v>
      </c>
      <c r="D18" s="282">
        <f>SUM(D16:D17)</f>
        <v>100</v>
      </c>
      <c r="E18" s="267" t="str">
        <f>IF($C$6=C18,"Gerai","Klaida, nesutampa skaičius iš viso")</f>
        <v>Gerai</v>
      </c>
    </row>
    <row r="19" spans="1:5" x14ac:dyDescent="0.3">
      <c r="A19" t="s">
        <v>1094</v>
      </c>
      <c r="B19" s="274" t="s">
        <v>683</v>
      </c>
      <c r="C19" s="168"/>
      <c r="D19" s="275"/>
      <c r="E19" s="218"/>
    </row>
    <row r="20" spans="1:5" s="52" customFormat="1" ht="28.8" x14ac:dyDescent="0.3">
      <c r="A20" t="s">
        <v>1095</v>
      </c>
      <c r="B20" s="276" t="s">
        <v>684</v>
      </c>
      <c r="C20" s="221" t="s">
        <v>676</v>
      </c>
      <c r="D20" s="277" t="s">
        <v>677</v>
      </c>
      <c r="E20" s="268" t="s">
        <v>1104</v>
      </c>
    </row>
    <row r="21" spans="1:5" x14ac:dyDescent="0.3">
      <c r="A21" t="s">
        <v>1096</v>
      </c>
      <c r="B21" s="278" t="s">
        <v>1101</v>
      </c>
      <c r="C21" s="222">
        <v>3</v>
      </c>
      <c r="D21" s="279">
        <f>C21/$C$24*100</f>
        <v>17.647058823529413</v>
      </c>
      <c r="E21" s="265"/>
    </row>
    <row r="22" spans="1:5" x14ac:dyDescent="0.3">
      <c r="A22" t="s">
        <v>1103</v>
      </c>
      <c r="B22" s="278" t="s">
        <v>1102</v>
      </c>
      <c r="C22" s="222">
        <v>2</v>
      </c>
      <c r="D22" s="279">
        <f>C22/$C$24*100</f>
        <v>11.76470588235294</v>
      </c>
      <c r="E22" s="266"/>
    </row>
    <row r="23" spans="1:5" x14ac:dyDescent="0.3">
      <c r="A23" t="s">
        <v>1119</v>
      </c>
      <c r="B23" s="278" t="s">
        <v>685</v>
      </c>
      <c r="C23" s="222">
        <v>12</v>
      </c>
      <c r="D23" s="279">
        <f>C23/$C$24*100</f>
        <v>70.588235294117652</v>
      </c>
      <c r="E23" s="267"/>
    </row>
    <row r="24" spans="1:5" ht="15" thickBot="1" x14ac:dyDescent="0.35">
      <c r="A24" t="s">
        <v>1120</v>
      </c>
      <c r="B24" s="283" t="s">
        <v>678</v>
      </c>
      <c r="C24" s="284">
        <f>SUM(C21:C23)</f>
        <v>17</v>
      </c>
      <c r="D24" s="285">
        <f>SUM(D21:D23)</f>
        <v>100</v>
      </c>
      <c r="E24" s="267" t="str">
        <f>IF($C$6=C24,"Gerai","Klaida, nesutampa skaičius iš viso")</f>
        <v>Gerai</v>
      </c>
    </row>
    <row r="27" spans="1:5" x14ac:dyDescent="0.3">
      <c r="A27" s="1">
        <v>1</v>
      </c>
      <c r="B27" s="360" t="s">
        <v>1350</v>
      </c>
    </row>
    <row r="28" spans="1:5" ht="43.2" x14ac:dyDescent="0.3">
      <c r="A28" s="1">
        <v>2</v>
      </c>
      <c r="B28" s="335" t="s">
        <v>1329</v>
      </c>
    </row>
    <row r="29" spans="1:5" ht="43.2" x14ac:dyDescent="0.3">
      <c r="A29" s="1">
        <v>3</v>
      </c>
      <c r="B29" s="335" t="s">
        <v>1330</v>
      </c>
    </row>
  </sheetData>
  <sheetProtection algorithmName="SHA-512" hashValue="7YP0Y7bbzUhTCbFG0i6iuBAGx66kI4qvqOaKTdSxdzb3w1Wda44r6YgBRJASABe6BzRDT6qUtik+ok7evq6xXA==" saltValue="RVsQN7/dNxpnaTRD36QG4A==" spinCount="100000" sheet="1" objects="1" scenarios="1"/>
  <phoneticPr fontId="8" type="noConversion"/>
  <dataValidations count="1">
    <dataValidation type="whole" allowBlank="1" showInputMessage="1" showErrorMessage="1" prompt="Maksimali reikšmė - 20. Sveiki skaičiai be tarpų." sqref="C9:C12 C16:C17 C21:C23" xr:uid="{00000000-0002-0000-1200-000000000000}">
      <formula1>0</formula1>
      <formula2>20</formula2>
    </dataValidation>
  </dataValidations>
  <pageMargins left="0.7" right="0.7" top="0.75" bottom="0.75" header="0.3" footer="0.3"/>
  <pageSetup paperSize="9" scale="80"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1"/>
  <sheetViews>
    <sheetView topLeftCell="B37" zoomScaleNormal="100" workbookViewId="0">
      <selection activeCell="C21" sqref="C21"/>
    </sheetView>
  </sheetViews>
  <sheetFormatPr defaultColWidth="9.109375" defaultRowHeight="14.4" x14ac:dyDescent="0.3"/>
  <cols>
    <col min="1" max="1" width="8.6640625" style="10" customWidth="1"/>
    <col min="2" max="2" width="47.109375" style="10" customWidth="1"/>
    <col min="3" max="3" width="40.6640625" style="12" customWidth="1"/>
    <col min="4" max="4" width="10.6640625" style="10" customWidth="1"/>
    <col min="5" max="16384" width="9.109375" style="10"/>
  </cols>
  <sheetData>
    <row r="1" spans="1:5" ht="90" customHeight="1" x14ac:dyDescent="0.3">
      <c r="C1" s="733" t="s">
        <v>1710</v>
      </c>
      <c r="D1" s="733"/>
    </row>
    <row r="2" spans="1:5" x14ac:dyDescent="0.3">
      <c r="C2" s="717"/>
      <c r="D2" s="717"/>
    </row>
    <row r="3" spans="1:5" customFormat="1" ht="15.6" x14ac:dyDescent="0.3">
      <c r="B3" s="734" t="s">
        <v>1689</v>
      </c>
      <c r="C3" s="734"/>
      <c r="D3" s="734"/>
    </row>
    <row r="5" spans="1:5" s="9" customFormat="1" ht="21" x14ac:dyDescent="0.4">
      <c r="A5" s="3" t="s">
        <v>688</v>
      </c>
      <c r="B5" s="39" t="s">
        <v>1647</v>
      </c>
      <c r="C5" s="4"/>
      <c r="E5" s="192"/>
    </row>
    <row r="6" spans="1:5" x14ac:dyDescent="0.3">
      <c r="A6"/>
      <c r="B6"/>
      <c r="C6" s="8"/>
    </row>
    <row r="7" spans="1:5" x14ac:dyDescent="0.3">
      <c r="A7" t="s">
        <v>689</v>
      </c>
      <c r="B7" s="5" t="s">
        <v>464</v>
      </c>
      <c r="C7" s="40" t="s">
        <v>1711</v>
      </c>
    </row>
    <row r="8" spans="1:5" x14ac:dyDescent="0.3">
      <c r="A8" t="s">
        <v>690</v>
      </c>
      <c r="B8" s="6" t="s">
        <v>1473</v>
      </c>
      <c r="C8" s="206" t="s">
        <v>1712</v>
      </c>
    </row>
    <row r="9" spans="1:5" x14ac:dyDescent="0.3">
      <c r="A9" t="s">
        <v>691</v>
      </c>
      <c r="B9" s="6" t="s">
        <v>470</v>
      </c>
      <c r="C9" s="206">
        <v>8</v>
      </c>
    </row>
    <row r="10" spans="1:5" x14ac:dyDescent="0.3">
      <c r="A10" t="s">
        <v>692</v>
      </c>
      <c r="B10" s="7" t="s">
        <v>469</v>
      </c>
      <c r="C10" s="207">
        <v>469</v>
      </c>
    </row>
    <row r="11" spans="1:5" ht="15" thickBot="1" x14ac:dyDescent="0.35">
      <c r="A11"/>
      <c r="B11"/>
      <c r="C11" s="8"/>
    </row>
    <row r="12" spans="1:5" x14ac:dyDescent="0.3">
      <c r="A12" t="s">
        <v>693</v>
      </c>
      <c r="B12" s="520" t="s">
        <v>471</v>
      </c>
      <c r="C12" s="521" t="s">
        <v>77</v>
      </c>
    </row>
    <row r="13" spans="1:5" x14ac:dyDescent="0.3">
      <c r="A13" t="s">
        <v>694</v>
      </c>
      <c r="B13" s="522" t="s">
        <v>465</v>
      </c>
      <c r="C13" s="523">
        <f>COUNTA('3'!$C$7:$C$26)</f>
        <v>5</v>
      </c>
    </row>
    <row r="14" spans="1:5" x14ac:dyDescent="0.3">
      <c r="A14" t="s">
        <v>695</v>
      </c>
      <c r="B14" s="522" t="s">
        <v>466</v>
      </c>
      <c r="C14" s="523">
        <f>COUNTIFS('5'!$D$8:$D$19,"taip")</f>
        <v>7</v>
      </c>
    </row>
    <row r="15" spans="1:5" x14ac:dyDescent="0.3">
      <c r="A15" t="s">
        <v>696</v>
      </c>
      <c r="B15" s="524" t="s">
        <v>214</v>
      </c>
      <c r="C15" s="525">
        <f>COUNTA('7'!$C$7:$C$26)</f>
        <v>10</v>
      </c>
    </row>
    <row r="16" spans="1:5" x14ac:dyDescent="0.3">
      <c r="A16"/>
      <c r="B16" s="526"/>
      <c r="C16" s="527"/>
    </row>
    <row r="17" spans="1:4" x14ac:dyDescent="0.3">
      <c r="A17" t="s">
        <v>697</v>
      </c>
      <c r="B17" s="280" t="s">
        <v>472</v>
      </c>
      <c r="C17" s="528" t="s">
        <v>1273</v>
      </c>
    </row>
    <row r="18" spans="1:4" ht="43.2" x14ac:dyDescent="0.3">
      <c r="A18" t="s">
        <v>698</v>
      </c>
      <c r="B18" s="529" t="str">
        <f>'6'!C8</f>
        <v>Žemės ūkio sektoriaus skaitmeninimas. Ūkių, pagal BŽŪP gaunančių paramą skaitmeninėms ūkininkavimo technologijoms plėtoti, skaičius</v>
      </c>
      <c r="C18" s="530">
        <f>'6'!D8</f>
        <v>2</v>
      </c>
    </row>
    <row r="19" spans="1:4" x14ac:dyDescent="0.3">
      <c r="A19" t="s">
        <v>699</v>
      </c>
      <c r="B19" s="380" t="s">
        <v>476</v>
      </c>
      <c r="C19" s="531">
        <f>C18/C32*100</f>
        <v>0.12254901960784313</v>
      </c>
    </row>
    <row r="20" spans="1:4" x14ac:dyDescent="0.3">
      <c r="A20"/>
      <c r="B20" s="526"/>
      <c r="C20" s="532"/>
    </row>
    <row r="21" spans="1:4" ht="43.2" x14ac:dyDescent="0.3">
      <c r="A21" t="s">
        <v>700</v>
      </c>
      <c r="B21" s="533" t="str">
        <f>'6'!C9</f>
        <v>Ekonomikos augimas ir darbo vietų kūrimas kaimo vietovėse. BŽŪP projektais remiamas naujų darbo vietų kūrimas</v>
      </c>
      <c r="C21" s="534">
        <f>'6'!D9</f>
        <v>9.5</v>
      </c>
    </row>
    <row r="22" spans="1:4" x14ac:dyDescent="0.3">
      <c r="A22"/>
      <c r="B22" s="526"/>
      <c r="C22" s="532"/>
    </row>
    <row r="23" spans="1:4" ht="43.2" x14ac:dyDescent="0.3">
      <c r="A23" t="s">
        <v>701</v>
      </c>
      <c r="B23" s="533" t="str">
        <f>'6'!C10</f>
        <v>Kaimo ekonomikos plėtojimas. Kaimo verslo įmonių, įskaitant bioekonomikos įmones, kuriamų naudojantis pagal BŽŪP skiriama parama, skaičius</v>
      </c>
      <c r="C23" s="534">
        <f>'6'!D10</f>
        <v>7</v>
      </c>
    </row>
    <row r="24" spans="1:4" x14ac:dyDescent="0.3">
      <c r="A24"/>
      <c r="B24" s="526"/>
      <c r="C24" s="532"/>
    </row>
    <row r="25" spans="1:4" ht="57.6" x14ac:dyDescent="0.3">
      <c r="A25" t="s">
        <v>702</v>
      </c>
      <c r="B25" s="529" t="str">
        <f>'6'!C11</f>
        <v>Europos kaimo tinklų kūrimas. Kaimo gyventojų, kuriems, naudojantis BŽŪP parama, sudarytos palankesnės sąlygos naudotis paslaugomis ir infrastruktūra, skaičius</v>
      </c>
      <c r="C25" s="535">
        <f>'6'!D11</f>
        <v>2200</v>
      </c>
    </row>
    <row r="26" spans="1:4" x14ac:dyDescent="0.3">
      <c r="A26" t="s">
        <v>703</v>
      </c>
      <c r="B26" s="380" t="s">
        <v>475</v>
      </c>
      <c r="C26" s="531">
        <f>C25/$C$33*100</f>
        <v>10.360254297150929</v>
      </c>
    </row>
    <row r="27" spans="1:4" x14ac:dyDescent="0.3">
      <c r="A27"/>
      <c r="B27" s="526"/>
      <c r="C27" s="532"/>
    </row>
    <row r="28" spans="1:4" ht="28.8" x14ac:dyDescent="0.3">
      <c r="A28" t="s">
        <v>704</v>
      </c>
      <c r="B28" s="529" t="str">
        <f>'6'!C12</f>
        <v>Socialinės įtraukties skatinimas. Asmenų, kuriems taikomi remiami socialinės įtraukties projektai, skaičius</v>
      </c>
      <c r="C28" s="535">
        <f>'6'!D12</f>
        <v>175</v>
      </c>
    </row>
    <row r="29" spans="1:4" x14ac:dyDescent="0.3">
      <c r="A29" t="s">
        <v>705</v>
      </c>
      <c r="B29" s="380" t="s">
        <v>475</v>
      </c>
      <c r="C29" s="531">
        <f>C28/$C$33*100</f>
        <v>0.82411113727336949</v>
      </c>
    </row>
    <row r="30" spans="1:4" x14ac:dyDescent="0.3">
      <c r="A30"/>
      <c r="B30" s="526"/>
      <c r="C30" s="527"/>
    </row>
    <row r="31" spans="1:4" x14ac:dyDescent="0.3">
      <c r="A31" t="s">
        <v>706</v>
      </c>
      <c r="B31" s="536" t="s">
        <v>477</v>
      </c>
      <c r="C31" s="537" t="s">
        <v>1643</v>
      </c>
      <c r="D31" s="519" t="s">
        <v>1292</v>
      </c>
    </row>
    <row r="32" spans="1:4" x14ac:dyDescent="0.3">
      <c r="A32" t="s">
        <v>707</v>
      </c>
      <c r="B32" s="538" t="s">
        <v>473</v>
      </c>
      <c r="C32" s="539">
        <v>1632</v>
      </c>
      <c r="D32" s="727">
        <v>2022</v>
      </c>
    </row>
    <row r="33" spans="1:4" ht="15" thickBot="1" x14ac:dyDescent="0.35">
      <c r="A33" t="s">
        <v>708</v>
      </c>
      <c r="B33" s="540" t="s">
        <v>474</v>
      </c>
      <c r="C33" s="541">
        <v>21235</v>
      </c>
      <c r="D33" s="207">
        <v>2021</v>
      </c>
    </row>
    <row r="35" spans="1:4" x14ac:dyDescent="0.3">
      <c r="C35" s="11"/>
    </row>
    <row r="36" spans="1:4" x14ac:dyDescent="0.3">
      <c r="A36"/>
      <c r="B36" s="601" t="s">
        <v>1477</v>
      </c>
    </row>
    <row r="37" spans="1:4" ht="43.2" x14ac:dyDescent="0.3">
      <c r="A37" s="1">
        <v>1</v>
      </c>
      <c r="B37" s="335" t="s">
        <v>1476</v>
      </c>
    </row>
    <row r="38" spans="1:4" ht="28.8" x14ac:dyDescent="0.3">
      <c r="A38" s="1">
        <v>2</v>
      </c>
      <c r="B38" s="335" t="s">
        <v>1475</v>
      </c>
    </row>
    <row r="39" spans="1:4" ht="43.2" x14ac:dyDescent="0.3">
      <c r="A39" s="1">
        <v>3</v>
      </c>
      <c r="B39" s="335" t="s">
        <v>1623</v>
      </c>
      <c r="C39" s="10"/>
    </row>
    <row r="40" spans="1:4" ht="43.2" x14ac:dyDescent="0.3">
      <c r="A40" s="13">
        <v>4</v>
      </c>
      <c r="B40" s="335" t="s">
        <v>1687</v>
      </c>
      <c r="C40" s="10"/>
    </row>
    <row r="41" spans="1:4" ht="100.8" x14ac:dyDescent="0.3">
      <c r="A41" s="14">
        <v>5</v>
      </c>
      <c r="B41" s="335" t="s">
        <v>1688</v>
      </c>
    </row>
  </sheetData>
  <sheetProtection algorithmName="SHA-512" hashValue="Fo2162JCTzNymvBCwR83AVEd5Yz1uzQFcpSRvQsJU0NOTtr5JKim1Q/xYM672jLAgKBgM4i17fIqVrN3LuwGVQ==" saltValue="t+hL3A+Un7K6cyDo2s55RQ==" spinCount="100000" sheet="1" objects="1" scenarios="1"/>
  <mergeCells count="2">
    <mergeCell ref="C1:D1"/>
    <mergeCell ref="B3:D3"/>
  </mergeCells>
  <phoneticPr fontId="8" type="noConversion"/>
  <pageMargins left="0.7" right="0.7" top="0.75" bottom="0.75" header="0.3" footer="0.3"/>
  <pageSetup paperSize="9" scale="81"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Sąrašai!$A$23:$A$24</xm:f>
          </x14:formula1>
          <xm:sqref>C12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sheetPr>
  <dimension ref="A1:F343"/>
  <sheetViews>
    <sheetView zoomScaleNormal="100" workbookViewId="0"/>
  </sheetViews>
  <sheetFormatPr defaultColWidth="6.6640625" defaultRowHeight="14.4" x14ac:dyDescent="0.3"/>
  <cols>
    <col min="1" max="1" width="8.6640625" style="2" customWidth="1"/>
    <col min="2" max="2" width="50.6640625" style="1" customWidth="1"/>
    <col min="3" max="3" width="50.6640625" style="41" customWidth="1"/>
    <col min="4" max="192" width="9.109375" style="1" customWidth="1"/>
    <col min="193" max="16384" width="6.6640625" style="1"/>
  </cols>
  <sheetData>
    <row r="1" spans="1:6" s="44" customFormat="1" ht="18" x14ac:dyDescent="0.3">
      <c r="A1" s="116" t="str">
        <f>'4'!A1</f>
        <v>4.</v>
      </c>
      <c r="B1" s="116" t="str">
        <f>'4'!B1</f>
        <v>VVG teritorijos poreikių pagrindimas</v>
      </c>
      <c r="C1" s="225"/>
      <c r="E1" s="108" t="s">
        <v>1512</v>
      </c>
    </row>
    <row r="2" spans="1:6" x14ac:dyDescent="0.3">
      <c r="E2" s="605" t="s">
        <v>1612</v>
      </c>
    </row>
    <row r="3" spans="1:6" x14ac:dyDescent="0.3">
      <c r="A3" s="1"/>
      <c r="B3" s="140" t="s">
        <v>1272</v>
      </c>
      <c r="C3" s="205" t="str">
        <f>'1'!C8</f>
        <v>TRAK</v>
      </c>
      <c r="E3" s="606" t="s">
        <v>1638</v>
      </c>
    </row>
    <row r="4" spans="1:6" customFormat="1" ht="15" thickBot="1" x14ac:dyDescent="0.35">
      <c r="C4" s="41"/>
      <c r="E4" s="605" t="s">
        <v>1639</v>
      </c>
      <c r="F4" s="1"/>
    </row>
    <row r="5" spans="1:6" x14ac:dyDescent="0.3">
      <c r="A5" s="139"/>
      <c r="B5" s="642"/>
      <c r="C5" s="643" t="str">
        <f>'4'!D6</f>
        <v>1 poreikis</v>
      </c>
    </row>
    <row r="6" spans="1:6" ht="43.2" x14ac:dyDescent="0.3">
      <c r="A6" s="2" t="s">
        <v>16</v>
      </c>
      <c r="B6" s="509" t="str">
        <f>'4'!B7</f>
        <v>Poreikis</v>
      </c>
      <c r="C6" s="644" t="str">
        <f>'4'!D7</f>
        <v>Pritaikyti  kraštovaizdį,  kultūros ir gamtos paveldą laisvalaikio, vaikų užimtumo, sveikatingumo, turizmo veikloms.</v>
      </c>
    </row>
    <row r="7" spans="1:6" ht="100.8" x14ac:dyDescent="0.3">
      <c r="A7" s="2" t="s">
        <v>17</v>
      </c>
      <c r="B7" s="509" t="str">
        <f>'4'!B8</f>
        <v>Poreikio sąsaja su stiprybėmis ir (arba) galimybėmis</v>
      </c>
      <c r="C7" s="645" t="str">
        <f>'4'!D8</f>
        <v xml:space="preserve">Siejama su potencialo išnaudojimu,   atsižvelgiant į 1, 2, 3, 4 stiprybes ir 1, 2, 3 ir 4 galimybes. Sutvarkius lauko  erdves atsiras viešosios erdvės įvairioms bendruomeninėms veikloms. Dėl kraštovaizdžio tvarkymo sprendimus priims patys  žmonės, taip jie skatinami labiau tapatintis su teritorija, kur gyvena, dirba bei poilsiauja, prisidėti prie vietos ir regiono savasties bei išskirtinumo įtvirtinimo. </v>
      </c>
    </row>
    <row r="8" spans="1:6" x14ac:dyDescent="0.3">
      <c r="A8" s="2" t="s">
        <v>79</v>
      </c>
      <c r="B8" s="509" t="str">
        <f>'4'!B9</f>
        <v>Poreikio sąsaja su silpnybėmis ir (arba) grėsmėmis</v>
      </c>
      <c r="C8" s="645">
        <f>'4'!D9</f>
        <v>0</v>
      </c>
    </row>
    <row r="9" spans="1:6" ht="115.2" x14ac:dyDescent="0.3">
      <c r="A9" s="2" t="s">
        <v>80</v>
      </c>
      <c r="B9" s="509" t="str">
        <f>'4'!B10</f>
        <v>Poreikio sąsaja su situacijos analizės rodikliais (poreikio dydžio, problemos masto, intervencijos poreikio kiekybinis pagrindimas)</v>
      </c>
      <c r="C9" s="645" t="str">
        <f>'4'!D10</f>
        <v xml:space="preserve">R4, R6. Vandens telkiniai sudaro 5 proc. teritorijos, miškai – apie 48 proc., žemės ūkio naudmenos – 34 proc., saugomų teritorijų plotas apie 22 proc. Šis rodiklis yra gerokai didesnis už vidutinį visos šalies rodiklį – 15,7 proc. ir atspindi pakankamą valstybinio ypač saugomų teritorijų tinklo išvystymą rajone: 3 rezervatai, 44 draustiniai, 1 biosferinis poligonas, 28 „Natura 2000“ teritorijos.  408 kultūros paveldo objektai.  Yra dar daug apleistų, tvarkytinų erdvių. </v>
      </c>
    </row>
    <row r="10" spans="1:6" ht="100.8" x14ac:dyDescent="0.3">
      <c r="A10" s="2" t="s">
        <v>81</v>
      </c>
      <c r="B10" s="509" t="str">
        <f>'4'!B11</f>
        <v>Poreikio sąsaja su aukštesnio lygmens strateginiais dokumentais</v>
      </c>
      <c r="C10" s="645" t="str">
        <f>'4'!D11</f>
        <v xml:space="preserve">Susijęs su Trakų r. savivaldybės žaliojo kurso strategijos iki 2035 m, I pr.  1.1 tiklsu „Pagerinti savivaldybės viešųjų erdvių būklę ir išsaugoti biologinės įvairovės lygį", III pr.  3.3 tiklsu, su 2022-2030 m. Vilniaus regiono plėtros plano 1.2 uždavinio ,,Paskatinti tolygią kūrybinės ekonomikos ir turizmo plėtrą",  ES Baltijos jūros regiono strategijos 2019-2024 m. politikos srities ,,Turizmas" įgyvendinimu. </v>
      </c>
    </row>
    <row r="11" spans="1:6" ht="57.6" x14ac:dyDescent="0.3">
      <c r="A11" s="2" t="s">
        <v>82</v>
      </c>
      <c r="B11" s="509" t="str">
        <f>'4'!B12</f>
        <v>Poreikio sąsaja su VVG teritorijos gyventojų nuomone</v>
      </c>
      <c r="C11" s="645" t="str">
        <f>'4'!D12</f>
        <v>Atsižvelgta į gyventojų nuomonę išsakytą susitikimuose, paeiktą apklausoje (50 proc.). R7, R7.2,  R18,  R20, R30,   Norima burtis ir  dažniau  laisvalaikį leisti gamtos apsuptyje, tačiau jos neužteršti.</v>
      </c>
    </row>
    <row r="12" spans="1:6" x14ac:dyDescent="0.3">
      <c r="A12" s="2" t="s">
        <v>83</v>
      </c>
      <c r="B12" s="509" t="str">
        <f>'4'!B13</f>
        <v>Poreikį tenkinančių VPS priemonių skaičius</v>
      </c>
      <c r="C12" s="646">
        <f>'4'!D13</f>
        <v>4</v>
      </c>
    </row>
    <row r="13" spans="1:6" ht="28.8" x14ac:dyDescent="0.3">
      <c r="A13" s="2" t="s">
        <v>84</v>
      </c>
      <c r="B13" s="509" t="str">
        <f>'4'!B14</f>
        <v>Susijęs nacionalinis poreikis 1</v>
      </c>
      <c r="C13" s="647" t="str">
        <f>'4'!D14</f>
        <v xml:space="preserve">h.4 . Modernizuoti kaimo vietoves didinant gyvenimo sąlygų jose patrauklumą </v>
      </c>
    </row>
    <row r="14" spans="1:6" x14ac:dyDescent="0.3">
      <c r="A14" s="2" t="s">
        <v>85</v>
      </c>
      <c r="B14" s="509" t="str">
        <f>'4'!B15</f>
        <v>Susijęs nacionalinis poreikis 2</v>
      </c>
      <c r="C14" s="647" t="str">
        <f>'4'!D15</f>
        <v xml:space="preserve">h.2. Didinti kaimo gyventojų užimtumą ir  socialinę įtrauktį </v>
      </c>
    </row>
    <row r="15" spans="1:6" x14ac:dyDescent="0.3">
      <c r="A15" s="2" t="s">
        <v>86</v>
      </c>
      <c r="B15" s="509" t="str">
        <f>'4'!B16</f>
        <v>Susijęs nacionalinis poreikis 3</v>
      </c>
      <c r="C15" s="647" t="str">
        <f>'4'!D16</f>
        <v>Netaikoma</v>
      </c>
    </row>
    <row r="16" spans="1:6" ht="28.8" x14ac:dyDescent="0.3">
      <c r="A16" s="2" t="s">
        <v>87</v>
      </c>
      <c r="B16" s="509" t="str">
        <f>'4'!B17</f>
        <v>Ar poreikis siejasi su rezultato rodikliu R.3 (skaitmeninės technologijos; pilnas rodiklio pavadinimas 6 lape)?</v>
      </c>
      <c r="C16" s="648" t="str">
        <f>'4'!D17</f>
        <v>Ne</v>
      </c>
    </row>
    <row r="17" spans="1:3" ht="28.8" x14ac:dyDescent="0.3">
      <c r="A17" s="2" t="s">
        <v>88</v>
      </c>
      <c r="B17" s="509" t="str">
        <f>'4'!B18</f>
        <v>Ar poreikis siejasi su rezultato rodikliu R.37 (darbo vietos; pilnas rodiklio pavadinimas 6 lape)?</v>
      </c>
      <c r="C17" s="648" t="str">
        <f>'4'!D18</f>
        <v>Ne</v>
      </c>
    </row>
    <row r="18" spans="1:3" ht="28.8" x14ac:dyDescent="0.3">
      <c r="A18" s="2" t="s">
        <v>89</v>
      </c>
      <c r="B18" s="509" t="str">
        <f>'4'!B19</f>
        <v>Poreikis siejasi su rezultato rodikliu R.39 (kaimo verslai; pilnas rodiklio pavadinimas 6 lape)</v>
      </c>
      <c r="C18" s="648" t="str">
        <f>'4'!D19</f>
        <v>Ne</v>
      </c>
    </row>
    <row r="19" spans="1:3" ht="28.8" x14ac:dyDescent="0.3">
      <c r="A19" s="2" t="s">
        <v>90</v>
      </c>
      <c r="B19" s="509" t="str">
        <f>'4'!B20</f>
        <v>Poreikis siejasi su rezultato rodikliu R.41 (paslaugos ir infrastruktūra; pilnas rodiklio pavadinimas 6 lape)</v>
      </c>
      <c r="C19" s="648" t="str">
        <f>'4'!D20</f>
        <v>Ne</v>
      </c>
    </row>
    <row r="20" spans="1:3" ht="28.8" x14ac:dyDescent="0.3">
      <c r="A20" s="2" t="s">
        <v>91</v>
      </c>
      <c r="B20" s="509" t="str">
        <f>'4'!B21</f>
        <v>Poreikis siejasi su rezultato rodikliu R.42 (socialinė įtrauktis; pilnas rodiklio pavadinimas 6 lape)</v>
      </c>
      <c r="C20" s="648" t="str">
        <f>'4'!D21</f>
        <v>Taip</v>
      </c>
    </row>
    <row r="21" spans="1:3" x14ac:dyDescent="0.3">
      <c r="B21" s="649"/>
      <c r="C21" s="650"/>
    </row>
    <row r="22" spans="1:3" x14ac:dyDescent="0.3">
      <c r="B22" s="651"/>
      <c r="C22" s="652" t="str">
        <f>'4'!E6</f>
        <v>2 poreikis</v>
      </c>
    </row>
    <row r="23" spans="1:3" ht="28.8" x14ac:dyDescent="0.3">
      <c r="A23" s="2" t="s">
        <v>16</v>
      </c>
      <c r="B23" s="509" t="str">
        <f>B6</f>
        <v>Poreikis</v>
      </c>
      <c r="C23" s="644" t="str">
        <f>'4'!E7</f>
        <v>Stiprinti smulkiuosius verslus, taikant  inovatyvius ir/ar tvarius sprendimus, diegiant skaitmenizavimą.</v>
      </c>
    </row>
    <row r="24" spans="1:3" ht="100.8" x14ac:dyDescent="0.3">
      <c r="A24" s="2" t="s">
        <v>17</v>
      </c>
      <c r="B24" s="509" t="str">
        <f t="shared" ref="B24:B37" si="0">B7</f>
        <v>Poreikio sąsaja su stiprybėmis ir (arba) galimybėmis</v>
      </c>
      <c r="C24" s="645" t="str">
        <f>'4'!E8</f>
        <v>Poreikis suformuluotas atsižveliant į 2, 4, 5 ir 6 stiprybes bei į 3,4, 5, 6 galimybes. Pasinaudodami paramos galimybėmis, verslo subjektai galės įvairinti bei modernizuoti paslaugas, kurti naujas,  taikyti jaunų ir/ar naujų gyventojų inovatyvias verslumo iniciatyvas. Sėkmingai verslo plėtrai pasitarnaus ir gamintojų bei vartotojų bendradarbiavimas, inovacijų taikymas.</v>
      </c>
    </row>
    <row r="25" spans="1:3" ht="72" x14ac:dyDescent="0.3">
      <c r="A25" s="2" t="s">
        <v>79</v>
      </c>
      <c r="B25" s="509" t="str">
        <f t="shared" si="0"/>
        <v>Poreikio sąsaja su silpnybėmis ir (arba) grėsmėmis</v>
      </c>
      <c r="C25" s="645" t="str">
        <f>'4'!E9</f>
        <v xml:space="preserve">3, 4 silpnybė, 4, 6 grėsmės. Gyventojų informacinių technologijų lygis vis dar yra nepakankamas. Būtina mokyti  išnaudoti informacinių technologijų galimybes kasdieniniame gyvenime. Pakyginus žemas  ekonominio raštingumo lygis. </v>
      </c>
    </row>
    <row r="26" spans="1:3" ht="43.2" x14ac:dyDescent="0.3">
      <c r="A26" s="2" t="s">
        <v>80</v>
      </c>
      <c r="B26" s="509" t="str">
        <f t="shared" si="0"/>
        <v>Poreikio sąsaja su situacijos analizės rodikliais (poreikio dydžio, problemos masto, intervencijos poreikio kiekybinis pagrindimas)</v>
      </c>
      <c r="C26" s="645">
        <f>'4'!E10</f>
        <v>0</v>
      </c>
    </row>
    <row r="27" spans="1:3" ht="115.2" x14ac:dyDescent="0.3">
      <c r="A27" s="2" t="s">
        <v>81</v>
      </c>
      <c r="B27" s="509" t="str">
        <f t="shared" si="0"/>
        <v>Poreikio sąsaja su aukštesnio lygmens strateginiais dokumentais</v>
      </c>
      <c r="C27" s="645" t="str">
        <f>'4'!E11</f>
        <v>Susijęs su Trakų r. savivaldybės 2016–2025 metų strateginio plėtros plano I prioritetine sritimi „Turistinio potencialo didinimas ir ekonominės plėtros skatinimas” ir II „Sumanios ir socialiai aprūpintos visuomenės kūrimas”, su  2022-2030 m. Vilniaus regiono plėtros plano 1.1 uždavinio ,,Sudaryti patrauklias sąlygas pritraukti investicijas, vidiniams netolygumams mažinti", su  su strategijos  LIETUVA 2030 įgyvendinimu, kuriant sumanią ekonomiką.</v>
      </c>
    </row>
    <row r="28" spans="1:3" ht="43.2" x14ac:dyDescent="0.3">
      <c r="A28" s="2" t="s">
        <v>82</v>
      </c>
      <c r="B28" s="509" t="str">
        <f t="shared" si="0"/>
        <v>Poreikio sąsaja su VVG teritorijos gyventojų nuomone</v>
      </c>
      <c r="C28" s="645" t="str">
        <f>'4'!E12</f>
        <v>Atsižvelgta į gyventojų nuomonę išsakytą susitikimuose, paeiktą apklausoje  dėl verslų (50 proc.), inovacijų  (39.6 proc.) (R12), žiedinės bioekonomikos  skatinimo (R14)</v>
      </c>
    </row>
    <row r="29" spans="1:3" x14ac:dyDescent="0.3">
      <c r="A29" s="2" t="s">
        <v>83</v>
      </c>
      <c r="B29" s="509" t="str">
        <f t="shared" si="0"/>
        <v>Poreikį tenkinančių VPS priemonių skaičius</v>
      </c>
      <c r="C29" s="646">
        <f>'4'!E13</f>
        <v>4</v>
      </c>
    </row>
    <row r="30" spans="1:3" ht="28.8" x14ac:dyDescent="0.3">
      <c r="A30" s="2" t="s">
        <v>84</v>
      </c>
      <c r="B30" s="509" t="str">
        <f t="shared" si="0"/>
        <v>Susijęs nacionalinis poreikis 1</v>
      </c>
      <c r="C30" s="647" t="str">
        <f>'4'!E14</f>
        <v xml:space="preserve">g.3 . Skatinti verslų kūrimąsi kaime, žemės ūkio veiklos įvairinimą </v>
      </c>
    </row>
    <row r="31" spans="1:3" ht="28.8" x14ac:dyDescent="0.3">
      <c r="A31" s="2" t="s">
        <v>85</v>
      </c>
      <c r="B31" s="509" t="str">
        <f t="shared" si="0"/>
        <v>Susijęs nacionalinis poreikis 2</v>
      </c>
      <c r="C31" s="647" t="str">
        <f>'4'!E15</f>
        <v>h.1. Skatinti kaimo gyventojų ir kaimo bendruomenių verslo iniciatyvas</v>
      </c>
    </row>
    <row r="32" spans="1:3" ht="28.8" x14ac:dyDescent="0.3">
      <c r="A32" s="2" t="s">
        <v>86</v>
      </c>
      <c r="B32" s="509" t="str">
        <f t="shared" si="0"/>
        <v>Susijęs nacionalinis poreikis 3</v>
      </c>
      <c r="C32" s="647" t="str">
        <f>'4'!E16</f>
        <v xml:space="preserve">h.4 . Modernizuoti kaimo vietoves didinant gyvenimo sąlygų jose patrauklumą </v>
      </c>
    </row>
    <row r="33" spans="1:3" ht="28.8" x14ac:dyDescent="0.3">
      <c r="A33" s="2" t="s">
        <v>87</v>
      </c>
      <c r="B33" s="509" t="str">
        <f t="shared" si="0"/>
        <v>Ar poreikis siejasi su rezultato rodikliu R.3 (skaitmeninės technologijos; pilnas rodiklio pavadinimas 6 lape)?</v>
      </c>
      <c r="C33" s="648" t="str">
        <f>'4'!E17</f>
        <v>Taip</v>
      </c>
    </row>
    <row r="34" spans="1:3" ht="28.8" x14ac:dyDescent="0.3">
      <c r="A34" s="2" t="s">
        <v>88</v>
      </c>
      <c r="B34" s="509" t="str">
        <f t="shared" si="0"/>
        <v>Ar poreikis siejasi su rezultato rodikliu R.37 (darbo vietos; pilnas rodiklio pavadinimas 6 lape)?</v>
      </c>
      <c r="C34" s="648" t="str">
        <f>'4'!E18</f>
        <v>Taip</v>
      </c>
    </row>
    <row r="35" spans="1:3" ht="28.8" x14ac:dyDescent="0.3">
      <c r="A35" s="2" t="s">
        <v>89</v>
      </c>
      <c r="B35" s="509" t="str">
        <f t="shared" si="0"/>
        <v>Poreikis siejasi su rezultato rodikliu R.39 (kaimo verslai; pilnas rodiklio pavadinimas 6 lape)</v>
      </c>
      <c r="C35" s="648" t="str">
        <f>'4'!E19</f>
        <v>Taip</v>
      </c>
    </row>
    <row r="36" spans="1:3" ht="28.8" x14ac:dyDescent="0.3">
      <c r="A36" s="2" t="s">
        <v>90</v>
      </c>
      <c r="B36" s="509" t="str">
        <f t="shared" si="0"/>
        <v>Poreikis siejasi su rezultato rodikliu R.41 (paslaugos ir infrastruktūra; pilnas rodiklio pavadinimas 6 lape)</v>
      </c>
      <c r="C36" s="648" t="str">
        <f>'4'!E20</f>
        <v>Ne</v>
      </c>
    </row>
    <row r="37" spans="1:3" ht="28.8" x14ac:dyDescent="0.3">
      <c r="A37" s="2" t="s">
        <v>91</v>
      </c>
      <c r="B37" s="509" t="str">
        <f t="shared" si="0"/>
        <v>Poreikis siejasi su rezultato rodikliu R.42 (socialinė įtrauktis; pilnas rodiklio pavadinimas 6 lape)</v>
      </c>
      <c r="C37" s="648" t="str">
        <f>'4'!E21</f>
        <v>Ne</v>
      </c>
    </row>
    <row r="38" spans="1:3" x14ac:dyDescent="0.3">
      <c r="B38" s="649"/>
      <c r="C38" s="650"/>
    </row>
    <row r="39" spans="1:3" x14ac:dyDescent="0.3">
      <c r="B39" s="651"/>
      <c r="C39" s="652" t="str">
        <f>'4'!F6</f>
        <v>3 poreikis</v>
      </c>
    </row>
    <row r="40" spans="1:3" ht="43.2" x14ac:dyDescent="0.3">
      <c r="A40" s="2" t="s">
        <v>16</v>
      </c>
      <c r="B40" s="509" t="str">
        <f>B23</f>
        <v>Poreikis</v>
      </c>
      <c r="C40" s="644" t="str">
        <f>'4'!F7</f>
        <v>Stiprinti jaunimo, kaimo bendruomenių, kitų nevyriausybinių organizacijų iniciatyvas, skatinant verslumą, savanorystę, tvarų vartojimą</v>
      </c>
    </row>
    <row r="41" spans="1:3" ht="28.8" x14ac:dyDescent="0.3">
      <c r="A41" s="2" t="s">
        <v>17</v>
      </c>
      <c r="B41" s="509" t="str">
        <f t="shared" ref="B41:B54" si="1">B24</f>
        <v>Poreikio sąsaja su stiprybėmis ir (arba) galimybėmis</v>
      </c>
      <c r="C41" s="645" t="str">
        <f>'4'!F8</f>
        <v xml:space="preserve">Poreikis suformuluotas atsižveliant į 5,6 stiprybes, bei 1 ir 2 galimybę. </v>
      </c>
    </row>
    <row r="42" spans="1:3" ht="43.2" x14ac:dyDescent="0.3">
      <c r="A42" s="2" t="s">
        <v>79</v>
      </c>
      <c r="B42" s="509" t="str">
        <f t="shared" si="1"/>
        <v>Poreikio sąsaja su silpnybėmis ir (arba) grėsmėmis</v>
      </c>
      <c r="C42" s="645" t="str">
        <f>'4'!F9</f>
        <v xml:space="preserve">Atsižvelta į 4, 6 silpnybes, 2 ir 6 grėsmes. Kaimiškosiose vietovėse nėra jaunimo organizacijų,, pasyvios bendruomenės nėra lyderių. </v>
      </c>
    </row>
    <row r="43" spans="1:3" ht="57.6" x14ac:dyDescent="0.3">
      <c r="A43" s="2" t="s">
        <v>80</v>
      </c>
      <c r="B43" s="509" t="str">
        <f t="shared" si="1"/>
        <v>Poreikio sąsaja su situacijos analizės rodikliais (poreikio dydžio, problemos masto, intervencijos poreikio kiekybinis pagrindimas)</v>
      </c>
      <c r="C43" s="645" t="str">
        <f>'4'!F10</f>
        <v xml:space="preserve">R21. VVG teritorijoje registruotos  47 bendruomenės, iš jų  39 kaimiškosiose teritorijose, tačiau aktyvių tik apie 10 (R62). Nevyriausybinių jaunimo organizacijų kaimiškosiose teritorijose visai nėra, o su jaunimu dirba tik 2 (R65). </v>
      </c>
    </row>
    <row r="44" spans="1:3" ht="86.4" x14ac:dyDescent="0.3">
      <c r="A44" s="2" t="s">
        <v>81</v>
      </c>
      <c r="B44" s="509" t="str">
        <f t="shared" si="1"/>
        <v>Poreikio sąsaja su aukštesnio lygmens strateginiais dokumentais</v>
      </c>
      <c r="C44" s="645" t="str">
        <f>'4'!F11</f>
        <v xml:space="preserve">Susiję su Trakų rajono savivaldybės 2016–2025 metų strateginio plėtros plano  II prioritetine sritimi  „Sumanios ir socialiai aprūpintos visuomenės kūrimas”, Trakų rajono savivaldybės žaliojo kurso strategija iki 2035 m., 2022-2030 m. Vilniaus regiono plėtros plano 3 tikslo ,,Mažinti socialinę atskirtį" įgyvendinimu. </v>
      </c>
    </row>
    <row r="45" spans="1:3" ht="57.6" x14ac:dyDescent="0.3">
      <c r="A45" s="2" t="s">
        <v>82</v>
      </c>
      <c r="B45" s="509" t="str">
        <f t="shared" si="1"/>
        <v>Poreikio sąsaja su VVG teritorijos gyventojų nuomone</v>
      </c>
      <c r="C45" s="645" t="str">
        <f>'4'!F12</f>
        <v>Atsižvelgta į gyventojų nuomonę išsakytą susitikimuose, paeiktą apklausoje (39 proc. apklaustųjų siūlo kurti priemones Savanorystę skatinančioms iniciatyvoms vystyti  (39.3 proc.) (R 15), aktyvinti NVO ir jaunimą,</v>
      </c>
    </row>
    <row r="46" spans="1:3" x14ac:dyDescent="0.3">
      <c r="A46" s="2" t="s">
        <v>83</v>
      </c>
      <c r="B46" s="509" t="str">
        <f t="shared" si="1"/>
        <v>Poreikį tenkinančių VPS priemonių skaičius</v>
      </c>
      <c r="C46" s="646">
        <f>'4'!F13</f>
        <v>10</v>
      </c>
    </row>
    <row r="47" spans="1:3" x14ac:dyDescent="0.3">
      <c r="A47" s="2" t="s">
        <v>84</v>
      </c>
      <c r="B47" s="509" t="str">
        <f t="shared" si="1"/>
        <v>Susijęs nacionalinis poreikis 1</v>
      </c>
      <c r="C47" s="647" t="str">
        <f>'4'!F14</f>
        <v xml:space="preserve">h.2. Didinti kaimo gyventojų užimtumą ir  socialinę įtrauktį </v>
      </c>
    </row>
    <row r="48" spans="1:3" ht="28.8" x14ac:dyDescent="0.3">
      <c r="A48" s="2" t="s">
        <v>85</v>
      </c>
      <c r="B48" s="509" t="str">
        <f t="shared" si="1"/>
        <v>Susijęs nacionalinis poreikis 2</v>
      </c>
      <c r="C48" s="647" t="str">
        <f>'4'!F15</f>
        <v>h.1. Skatinti kaimo gyventojų ir kaimo bendruomenių verslo iniciatyvas</v>
      </c>
    </row>
    <row r="49" spans="1:3" ht="28.8" x14ac:dyDescent="0.3">
      <c r="A49" s="2" t="s">
        <v>86</v>
      </c>
      <c r="B49" s="509" t="str">
        <f t="shared" si="1"/>
        <v>Susijęs nacionalinis poreikis 3</v>
      </c>
      <c r="C49" s="647" t="str">
        <f>'4'!F16</f>
        <v xml:space="preserve">h.4 . Modernizuoti kaimo vietoves didinant gyvenimo sąlygų jose patrauklumą </v>
      </c>
    </row>
    <row r="50" spans="1:3" ht="28.8" x14ac:dyDescent="0.3">
      <c r="A50" s="2" t="s">
        <v>87</v>
      </c>
      <c r="B50" s="509" t="str">
        <f t="shared" si="1"/>
        <v>Ar poreikis siejasi su rezultato rodikliu R.3 (skaitmeninės technologijos; pilnas rodiklio pavadinimas 6 lape)?</v>
      </c>
      <c r="C50" s="648" t="str">
        <f>'4'!F17</f>
        <v>Ne</v>
      </c>
    </row>
    <row r="51" spans="1:3" ht="28.8" x14ac:dyDescent="0.3">
      <c r="A51" s="2" t="s">
        <v>88</v>
      </c>
      <c r="B51" s="509" t="str">
        <f t="shared" si="1"/>
        <v>Ar poreikis siejasi su rezultato rodikliu R.37 (darbo vietos; pilnas rodiklio pavadinimas 6 lape)?</v>
      </c>
      <c r="C51" s="648" t="str">
        <f>'4'!F18</f>
        <v>Taip</v>
      </c>
    </row>
    <row r="52" spans="1:3" ht="28.8" x14ac:dyDescent="0.3">
      <c r="A52" s="2" t="s">
        <v>89</v>
      </c>
      <c r="B52" s="509" t="str">
        <f t="shared" si="1"/>
        <v>Poreikis siejasi su rezultato rodikliu R.39 (kaimo verslai; pilnas rodiklio pavadinimas 6 lape)</v>
      </c>
      <c r="C52" s="648" t="str">
        <f>'4'!F19</f>
        <v>Taip</v>
      </c>
    </row>
    <row r="53" spans="1:3" ht="28.8" x14ac:dyDescent="0.3">
      <c r="A53" s="2" t="s">
        <v>90</v>
      </c>
      <c r="B53" s="509" t="str">
        <f t="shared" si="1"/>
        <v>Poreikis siejasi su rezultato rodikliu R.41 (paslaugos ir infrastruktūra; pilnas rodiklio pavadinimas 6 lape)</v>
      </c>
      <c r="C53" s="648" t="str">
        <f>'4'!F20</f>
        <v>Taip</v>
      </c>
    </row>
    <row r="54" spans="1:3" ht="28.8" x14ac:dyDescent="0.3">
      <c r="A54" s="2" t="s">
        <v>91</v>
      </c>
      <c r="B54" s="509" t="str">
        <f t="shared" si="1"/>
        <v>Poreikis siejasi su rezultato rodikliu R.42 (socialinė įtrauktis; pilnas rodiklio pavadinimas 6 lape)</v>
      </c>
      <c r="C54" s="648" t="str">
        <f>'4'!F21</f>
        <v>Taip</v>
      </c>
    </row>
    <row r="55" spans="1:3" x14ac:dyDescent="0.3">
      <c r="B55" s="649"/>
      <c r="C55" s="650"/>
    </row>
    <row r="56" spans="1:3" x14ac:dyDescent="0.3">
      <c r="B56" s="651"/>
      <c r="C56" s="652" t="str">
        <f>'4'!G6</f>
        <v>4 poreikis</v>
      </c>
    </row>
    <row r="57" spans="1:3" ht="28.8" x14ac:dyDescent="0.3">
      <c r="A57" s="2" t="s">
        <v>16</v>
      </c>
      <c r="B57" s="509" t="str">
        <f>B40</f>
        <v>Poreikis</v>
      </c>
      <c r="C57" s="644" t="str">
        <f>'4'!G7</f>
        <v>Skatinti bendradarbiavimą tarp sektorių, ūkio subjektų populiarinant savo kraštą.</v>
      </c>
    </row>
    <row r="58" spans="1:3" ht="86.4" x14ac:dyDescent="0.3">
      <c r="A58" s="2" t="s">
        <v>17</v>
      </c>
      <c r="B58" s="509" t="str">
        <f t="shared" ref="B58:B71" si="2">B41</f>
        <v>Poreikio sąsaja su stiprybėmis ir (arba) galimybėmis</v>
      </c>
      <c r="C58" s="645" t="str">
        <f>'4'!G8</f>
        <v xml:space="preserve">Poreikis suformuluotas atsižveliant į 2, 3, 4,  6 stiprybes ir į 2, 5, 6 galimybes. Pasitelkiant amatininkus, eko ūkius, panaudojant daugiakultūrę patirtį trūksta bendradarbiavimo norint taikyti inovacijas, priimti sumanius sprendimus. Tiesioginis ryšys tarp vartotojų ir gamintojų garsinant savo kraštą taip pat sėkmingas tik bendradarbiavimo pagalba.   </v>
      </c>
    </row>
    <row r="59" spans="1:3" x14ac:dyDescent="0.3">
      <c r="A59" s="2" t="s">
        <v>79</v>
      </c>
      <c r="B59" s="509" t="str">
        <f t="shared" si="2"/>
        <v>Poreikio sąsaja su silpnybėmis ir (arba) grėsmėmis</v>
      </c>
      <c r="C59" s="645">
        <f>'4'!G9</f>
        <v>0</v>
      </c>
    </row>
    <row r="60" spans="1:3" ht="100.8" x14ac:dyDescent="0.3">
      <c r="A60" s="2" t="s">
        <v>80</v>
      </c>
      <c r="B60" s="509" t="str">
        <f t="shared" si="2"/>
        <v>Poreikio sąsaja su situacijos analizės rodikliais (poreikio dydžio, problemos masto, intervencijos poreikio kiekybinis pagrindimas)</v>
      </c>
      <c r="C60" s="645" t="str">
        <f>'4'!G10</f>
        <v>Lentavrio  ir Senųjų Trakų seniūnijose daugiausiai vidutinių ir didelių įmonių, gamyklų, ir dabar dar statomų,  (R8.1), VVG  veikia dvi žemės ūkio bendrovės (R59).,  veikia „AČIŪ“ stotelė, (R8.2). Pastebėta tendencija, kad įmonės/ ūkiai neišnaudoja tarpusavio bendradarbiavimo galimybių (R59.2), o esamas jų bendradarbiavimas yra pakankamai neišplėtotas (R59.1).</v>
      </c>
    </row>
    <row r="61" spans="1:3" ht="86.4" x14ac:dyDescent="0.3">
      <c r="A61" s="2" t="s">
        <v>81</v>
      </c>
      <c r="B61" s="509" t="str">
        <f t="shared" si="2"/>
        <v>Poreikio sąsaja su aukštesnio lygmens strateginiais dokumentais</v>
      </c>
      <c r="C61" s="645" t="str">
        <f>'4'!G11</f>
        <v>Susijęs su  Trakų rajono savivaldybės 2016–2025 metų strateginio plėtros plano I prioritetine sritimi „Turistinio potencialo didinimas ir ekonominės plėtros skatinimas” ir II „Sumanios ir socialiai aprūpintos visuomenės kūrimas”, 2022–2030 m. Vilniaus regiono plėtros plano 3 tikslo ,,Mažinti socialinę atskirtį" įgyvendinimu.</v>
      </c>
    </row>
    <row r="62" spans="1:3" ht="43.2" x14ac:dyDescent="0.3">
      <c r="A62" s="2" t="s">
        <v>82</v>
      </c>
      <c r="B62" s="509" t="str">
        <f t="shared" si="2"/>
        <v>Poreikio sąsaja su VVG teritorijos gyventojų nuomone</v>
      </c>
      <c r="C62" s="645" t="str">
        <f>'4'!G12</f>
        <v>Atsižvelgta į gyventojų nuomonę, išsakytą susitikimuose, paeiktą apklausoje (smulkių ūkio subjektų bendradarbiavimui  (41.2 proc.) (R 13) , kt).</v>
      </c>
    </row>
    <row r="63" spans="1:3" x14ac:dyDescent="0.3">
      <c r="A63" s="2" t="s">
        <v>83</v>
      </c>
      <c r="B63" s="509" t="str">
        <f t="shared" si="2"/>
        <v>Poreikį tenkinančių VPS priemonių skaičius</v>
      </c>
      <c r="C63" s="646">
        <f>'4'!G13</f>
        <v>6</v>
      </c>
    </row>
    <row r="64" spans="1:3" ht="28.8" x14ac:dyDescent="0.3">
      <c r="A64" s="2" t="s">
        <v>84</v>
      </c>
      <c r="B64" s="509" t="str">
        <f t="shared" si="2"/>
        <v>Susijęs nacionalinis poreikis 1</v>
      </c>
      <c r="C64" s="647" t="str">
        <f>'4'!G14</f>
        <v xml:space="preserve">g.3 . Skatinti verslų kūrimąsi kaime, žemės ūkio veiklos įvairinimą </v>
      </c>
    </row>
    <row r="65" spans="1:3" ht="28.8" x14ac:dyDescent="0.3">
      <c r="A65" s="2" t="s">
        <v>85</v>
      </c>
      <c r="B65" s="509" t="str">
        <f t="shared" si="2"/>
        <v>Susijęs nacionalinis poreikis 2</v>
      </c>
      <c r="C65" s="647" t="str">
        <f>'4'!G15</f>
        <v>h.1. Skatinti kaimo gyventojų ir kaimo bendruomenių verslo iniciatyvas</v>
      </c>
    </row>
    <row r="66" spans="1:3" x14ac:dyDescent="0.3">
      <c r="A66" s="2" t="s">
        <v>86</v>
      </c>
      <c r="B66" s="509" t="str">
        <f t="shared" si="2"/>
        <v>Susijęs nacionalinis poreikis 3</v>
      </c>
      <c r="C66" s="647" t="str">
        <f>'4'!G16</f>
        <v xml:space="preserve">h.2. Didinti kaimo gyventojų užimtumą ir  socialinę įtrauktį </v>
      </c>
    </row>
    <row r="67" spans="1:3" ht="28.8" x14ac:dyDescent="0.3">
      <c r="A67" s="2" t="s">
        <v>87</v>
      </c>
      <c r="B67" s="509" t="str">
        <f t="shared" si="2"/>
        <v>Ar poreikis siejasi su rezultato rodikliu R.3 (skaitmeninės technologijos; pilnas rodiklio pavadinimas 6 lape)?</v>
      </c>
      <c r="C67" s="648" t="str">
        <f>'4'!G17</f>
        <v>Ne</v>
      </c>
    </row>
    <row r="68" spans="1:3" ht="28.8" x14ac:dyDescent="0.3">
      <c r="A68" s="2" t="s">
        <v>88</v>
      </c>
      <c r="B68" s="509" t="str">
        <f t="shared" si="2"/>
        <v>Ar poreikis siejasi su rezultato rodikliu R.37 (darbo vietos; pilnas rodiklio pavadinimas 6 lape)?</v>
      </c>
      <c r="C68" s="648" t="str">
        <f>'4'!G18</f>
        <v>Taip</v>
      </c>
    </row>
    <row r="69" spans="1:3" ht="28.8" x14ac:dyDescent="0.3">
      <c r="A69" s="2" t="s">
        <v>89</v>
      </c>
      <c r="B69" s="509" t="str">
        <f t="shared" si="2"/>
        <v>Poreikis siejasi su rezultato rodikliu R.39 (kaimo verslai; pilnas rodiklio pavadinimas 6 lape)</v>
      </c>
      <c r="C69" s="648" t="str">
        <f>'4'!G19</f>
        <v>Taip</v>
      </c>
    </row>
    <row r="70" spans="1:3" ht="28.8" x14ac:dyDescent="0.3">
      <c r="A70" s="2" t="s">
        <v>90</v>
      </c>
      <c r="B70" s="509" t="str">
        <f t="shared" si="2"/>
        <v>Poreikis siejasi su rezultato rodikliu R.41 (paslaugos ir infrastruktūra; pilnas rodiklio pavadinimas 6 lape)</v>
      </c>
      <c r="C70" s="648" t="str">
        <f>'4'!G20</f>
        <v>Taip</v>
      </c>
    </row>
    <row r="71" spans="1:3" ht="28.8" x14ac:dyDescent="0.3">
      <c r="A71" s="2" t="s">
        <v>91</v>
      </c>
      <c r="B71" s="509" t="str">
        <f t="shared" si="2"/>
        <v>Poreikis siejasi su rezultato rodikliu R.42 (socialinė įtrauktis; pilnas rodiklio pavadinimas 6 lape)</v>
      </c>
      <c r="C71" s="648" t="str">
        <f>'4'!G21</f>
        <v>Ne</v>
      </c>
    </row>
    <row r="72" spans="1:3" x14ac:dyDescent="0.3">
      <c r="B72" s="649"/>
      <c r="C72" s="650"/>
    </row>
    <row r="73" spans="1:3" x14ac:dyDescent="0.3">
      <c r="B73" s="651"/>
      <c r="C73" s="652" t="str">
        <f>'4'!H6</f>
        <v>5 poreikis</v>
      </c>
    </row>
    <row r="74" spans="1:3" ht="43.2" x14ac:dyDescent="0.3">
      <c r="A74" s="2" t="s">
        <v>16</v>
      </c>
      <c r="B74" s="509" t="str">
        <f>B57</f>
        <v>Poreikis</v>
      </c>
      <c r="C74" s="644" t="str">
        <f>'4'!H7</f>
        <v>Gerinti paslaugų kokybę,  didinti prieinamumą  ir įvairovę visoms  amžiaus ir/ar  socialiai pažeidžiamoms gyventojų grupėms.</v>
      </c>
    </row>
    <row r="75" spans="1:3" ht="100.8" x14ac:dyDescent="0.3">
      <c r="A75" s="2" t="s">
        <v>17</v>
      </c>
      <c r="B75" s="509" t="str">
        <f t="shared" ref="B75:B88" si="3">B58</f>
        <v>Poreikio sąsaja su stiprybėmis ir (arba) galimybėmis</v>
      </c>
      <c r="C75" s="645" t="str">
        <f>'4'!H8</f>
        <v>Poreikis suformuluotas atsižveliant į  3 stiprybę ir 2 bei 5 galimybes. Paslaugų prieinamumo didinimas padės spręsti blogėjančios demografinės situacijos įtakojamos socialinės atskirties problemas, poreikio tenkinimas prisidės prie socialinių paslaugų įvairovės didinimo, į socialinių problemų sprendimą skatins įsitraukti NVO, taikyti sumanius socialinių problemų sprendimo būdus, skatinti savanorystę.</v>
      </c>
    </row>
    <row r="76" spans="1:3" ht="28.8" x14ac:dyDescent="0.3">
      <c r="A76" s="2" t="s">
        <v>79</v>
      </c>
      <c r="B76" s="509" t="str">
        <f t="shared" si="3"/>
        <v>Poreikio sąsaja su silpnybėmis ir (arba) grėsmėmis</v>
      </c>
      <c r="C76" s="645" t="str">
        <f>'4'!H9</f>
        <v xml:space="preserve">  Formuojant poreikį, atsižvelgta ir į 2, 3, 6 silpnybes bei 4 grėsmę. </v>
      </c>
    </row>
    <row r="77" spans="1:3" ht="43.2" x14ac:dyDescent="0.3">
      <c r="A77" s="2" t="s">
        <v>80</v>
      </c>
      <c r="B77" s="509" t="str">
        <f t="shared" si="3"/>
        <v>Poreikio sąsaja su situacijos analizės rodikliais (poreikio dydžio, problemos masto, intervencijos poreikio kiekybinis pagrindimas)</v>
      </c>
      <c r="C77" s="645" t="str">
        <f>'4'!H10</f>
        <v>R.26, R45, R46. Soc. pažeidžiama grupė senėjanti visuomenė, bedarbiai, iš jų daugiau nei pusė  (60 proc.) yra nekvalifikuoti.</v>
      </c>
    </row>
    <row r="78" spans="1:3" ht="86.4" x14ac:dyDescent="0.3">
      <c r="A78" s="2" t="s">
        <v>81</v>
      </c>
      <c r="B78" s="509" t="str">
        <f t="shared" si="3"/>
        <v>Poreikio sąsaja su aukštesnio lygmens strateginiais dokumentais</v>
      </c>
      <c r="C78" s="645" t="str">
        <f>'4'!H11</f>
        <v>Susijęs su Trakų rajono savivaldybės 2016–2025 metų strateginio plėtros plano II prioriteto tiklsine sritimi „Sumanios ir socialiai aprūpintos visuomenės kūrimas”, Trakų rajono savivaldybės žaliojo kurso strategija iki 2035 m., 2022-2030 m. Vilniaus regiono plėtros plano 3 tikslo ,,Mažinti socialinę atskirtį" įgyvendinimu.</v>
      </c>
    </row>
    <row r="79" spans="1:3" ht="28.8" x14ac:dyDescent="0.3">
      <c r="A79" s="2" t="s">
        <v>82</v>
      </c>
      <c r="B79" s="509" t="str">
        <f t="shared" si="3"/>
        <v>Poreikio sąsaja su VVG teritorijos gyventojų nuomone</v>
      </c>
      <c r="C79" s="645" t="str">
        <f>'4'!H12</f>
        <v>Gyventojai išreiškė poreikį  dėl paslaugų kokybės ir įvairumo apklausos  (48.3 proc.) ir susitikimų metu (R 9).</v>
      </c>
    </row>
    <row r="80" spans="1:3" x14ac:dyDescent="0.3">
      <c r="A80" s="2" t="s">
        <v>83</v>
      </c>
      <c r="B80" s="509" t="str">
        <f t="shared" si="3"/>
        <v>Poreikį tenkinančių VPS priemonių skaičius</v>
      </c>
      <c r="C80" s="646">
        <f>'4'!H13</f>
        <v>4</v>
      </c>
    </row>
    <row r="81" spans="1:3" ht="28.8" x14ac:dyDescent="0.3">
      <c r="A81" s="2" t="s">
        <v>84</v>
      </c>
      <c r="B81" s="509" t="str">
        <f t="shared" si="3"/>
        <v>Susijęs nacionalinis poreikis 1</v>
      </c>
      <c r="C81" s="647" t="str">
        <f>'4'!H14</f>
        <v xml:space="preserve">g.3 . Skatinti verslų kūrimąsi kaime, žemės ūkio veiklos įvairinimą </v>
      </c>
    </row>
    <row r="82" spans="1:3" ht="28.8" x14ac:dyDescent="0.3">
      <c r="A82" s="2" t="s">
        <v>85</v>
      </c>
      <c r="B82" s="509" t="str">
        <f t="shared" si="3"/>
        <v>Susijęs nacionalinis poreikis 2</v>
      </c>
      <c r="C82" s="647" t="str">
        <f>'4'!H15</f>
        <v>h.1. Skatinti kaimo gyventojų ir kaimo bendruomenių verslo iniciatyvas</v>
      </c>
    </row>
    <row r="83" spans="1:3" x14ac:dyDescent="0.3">
      <c r="A83" s="2" t="s">
        <v>86</v>
      </c>
      <c r="B83" s="509" t="str">
        <f t="shared" si="3"/>
        <v>Susijęs nacionalinis poreikis 3</v>
      </c>
      <c r="C83" s="647" t="str">
        <f>'4'!H16</f>
        <v xml:space="preserve">h.2. Didinti kaimo gyventojų užimtumą ir  socialinę įtrauktį </v>
      </c>
    </row>
    <row r="84" spans="1:3" ht="28.8" x14ac:dyDescent="0.3">
      <c r="A84" s="2" t="s">
        <v>87</v>
      </c>
      <c r="B84" s="509" t="str">
        <f t="shared" si="3"/>
        <v>Ar poreikis siejasi su rezultato rodikliu R.3 (skaitmeninės technologijos; pilnas rodiklio pavadinimas 6 lape)?</v>
      </c>
      <c r="C84" s="648" t="str">
        <f>'4'!H17</f>
        <v>Ne</v>
      </c>
    </row>
    <row r="85" spans="1:3" ht="28.8" x14ac:dyDescent="0.3">
      <c r="A85" s="2" t="s">
        <v>88</v>
      </c>
      <c r="B85" s="509" t="str">
        <f t="shared" si="3"/>
        <v>Ar poreikis siejasi su rezultato rodikliu R.37 (darbo vietos; pilnas rodiklio pavadinimas 6 lape)?</v>
      </c>
      <c r="C85" s="648" t="str">
        <f>'4'!H18</f>
        <v>Taip</v>
      </c>
    </row>
    <row r="86" spans="1:3" ht="28.8" x14ac:dyDescent="0.3">
      <c r="A86" s="2" t="s">
        <v>89</v>
      </c>
      <c r="B86" s="509" t="str">
        <f t="shared" si="3"/>
        <v>Poreikis siejasi su rezultato rodikliu R.39 (kaimo verslai; pilnas rodiklio pavadinimas 6 lape)</v>
      </c>
      <c r="C86" s="648" t="str">
        <f>'4'!H19</f>
        <v>Taip</v>
      </c>
    </row>
    <row r="87" spans="1:3" ht="28.8" x14ac:dyDescent="0.3">
      <c r="A87" s="2" t="s">
        <v>90</v>
      </c>
      <c r="B87" s="509" t="str">
        <f t="shared" si="3"/>
        <v>Poreikis siejasi su rezultato rodikliu R.41 (paslaugos ir infrastruktūra; pilnas rodiklio pavadinimas 6 lape)</v>
      </c>
      <c r="C87" s="648" t="str">
        <f>'4'!H20</f>
        <v>Taip</v>
      </c>
    </row>
    <row r="88" spans="1:3" ht="28.8" x14ac:dyDescent="0.3">
      <c r="A88" s="2" t="s">
        <v>91</v>
      </c>
      <c r="B88" s="509" t="str">
        <f t="shared" si="3"/>
        <v>Poreikis siejasi su rezultato rodikliu R.42 (socialinė įtrauktis; pilnas rodiklio pavadinimas 6 lape)</v>
      </c>
      <c r="C88" s="648" t="str">
        <f>'4'!H21</f>
        <v>Taip</v>
      </c>
    </row>
    <row r="89" spans="1:3" x14ac:dyDescent="0.3">
      <c r="B89" s="649"/>
      <c r="C89" s="650"/>
    </row>
    <row r="90" spans="1:3" x14ac:dyDescent="0.3">
      <c r="B90" s="651"/>
      <c r="C90" s="652" t="str">
        <f>'4'!I6</f>
        <v>6 poreikis</v>
      </c>
    </row>
    <row r="91" spans="1:3" x14ac:dyDescent="0.3">
      <c r="A91" s="2" t="s">
        <v>16</v>
      </c>
      <c r="B91" s="509" t="str">
        <f>B74</f>
        <v>Poreikis</v>
      </c>
      <c r="C91" s="644">
        <f>'4'!I7</f>
        <v>0</v>
      </c>
    </row>
    <row r="92" spans="1:3" x14ac:dyDescent="0.3">
      <c r="A92" s="2" t="s">
        <v>17</v>
      </c>
      <c r="B92" s="509" t="str">
        <f t="shared" ref="B92:B105" si="4">B75</f>
        <v>Poreikio sąsaja su stiprybėmis ir (arba) galimybėmis</v>
      </c>
      <c r="C92" s="645">
        <f>'4'!I8</f>
        <v>0</v>
      </c>
    </row>
    <row r="93" spans="1:3" x14ac:dyDescent="0.3">
      <c r="A93" s="2" t="s">
        <v>79</v>
      </c>
      <c r="B93" s="509" t="str">
        <f t="shared" si="4"/>
        <v>Poreikio sąsaja su silpnybėmis ir (arba) grėsmėmis</v>
      </c>
      <c r="C93" s="645">
        <f>'4'!I9</f>
        <v>0</v>
      </c>
    </row>
    <row r="94" spans="1:3" ht="43.2" x14ac:dyDescent="0.3">
      <c r="A94" s="2" t="s">
        <v>80</v>
      </c>
      <c r="B94" s="509" t="str">
        <f t="shared" si="4"/>
        <v>Poreikio sąsaja su situacijos analizės rodikliais (poreikio dydžio, problemos masto, intervencijos poreikio kiekybinis pagrindimas)</v>
      </c>
      <c r="C94" s="645">
        <f>'4'!I10</f>
        <v>0</v>
      </c>
    </row>
    <row r="95" spans="1:3" ht="28.8" x14ac:dyDescent="0.3">
      <c r="A95" s="2" t="s">
        <v>81</v>
      </c>
      <c r="B95" s="509" t="str">
        <f t="shared" si="4"/>
        <v>Poreikio sąsaja su aukštesnio lygmens strateginiais dokumentais</v>
      </c>
      <c r="C95" s="645">
        <f>'4'!I11</f>
        <v>0</v>
      </c>
    </row>
    <row r="96" spans="1:3" x14ac:dyDescent="0.3">
      <c r="A96" s="2" t="s">
        <v>82</v>
      </c>
      <c r="B96" s="509" t="str">
        <f t="shared" si="4"/>
        <v>Poreikio sąsaja su VVG teritorijos gyventojų nuomone</v>
      </c>
      <c r="C96" s="645">
        <f>'4'!I12</f>
        <v>0</v>
      </c>
    </row>
    <row r="97" spans="1:3" x14ac:dyDescent="0.3">
      <c r="A97" s="2" t="s">
        <v>83</v>
      </c>
      <c r="B97" s="509" t="str">
        <f t="shared" si="4"/>
        <v>Poreikį tenkinančių VPS priemonių skaičius</v>
      </c>
      <c r="C97" s="646">
        <f>'4'!I13</f>
        <v>0</v>
      </c>
    </row>
    <row r="98" spans="1:3" x14ac:dyDescent="0.3">
      <c r="A98" s="2" t="s">
        <v>84</v>
      </c>
      <c r="B98" s="509" t="str">
        <f t="shared" si="4"/>
        <v>Susijęs nacionalinis poreikis 1</v>
      </c>
      <c r="C98" s="647" t="str">
        <f>'4'!I14</f>
        <v>Pasirinkite</v>
      </c>
    </row>
    <row r="99" spans="1:3" x14ac:dyDescent="0.3">
      <c r="A99" s="2" t="s">
        <v>85</v>
      </c>
      <c r="B99" s="509" t="str">
        <f t="shared" si="4"/>
        <v>Susijęs nacionalinis poreikis 2</v>
      </c>
      <c r="C99" s="647" t="str">
        <f>'4'!I15</f>
        <v>Pasirinkite</v>
      </c>
    </row>
    <row r="100" spans="1:3" x14ac:dyDescent="0.3">
      <c r="A100" s="2" t="s">
        <v>86</v>
      </c>
      <c r="B100" s="509" t="str">
        <f t="shared" si="4"/>
        <v>Susijęs nacionalinis poreikis 3</v>
      </c>
      <c r="C100" s="647" t="str">
        <f>'4'!I16</f>
        <v>Pasirinkite</v>
      </c>
    </row>
    <row r="101" spans="1:3" ht="28.8" x14ac:dyDescent="0.3">
      <c r="A101" s="2" t="s">
        <v>87</v>
      </c>
      <c r="B101" s="509" t="str">
        <f t="shared" si="4"/>
        <v>Ar poreikis siejasi su rezultato rodikliu R.3 (skaitmeninės technologijos; pilnas rodiklio pavadinimas 6 lape)?</v>
      </c>
      <c r="C101" s="648" t="str">
        <f>'4'!I17</f>
        <v>Ne</v>
      </c>
    </row>
    <row r="102" spans="1:3" ht="28.8" x14ac:dyDescent="0.3">
      <c r="A102" s="2" t="s">
        <v>88</v>
      </c>
      <c r="B102" s="509" t="str">
        <f t="shared" si="4"/>
        <v>Ar poreikis siejasi su rezultato rodikliu R.37 (darbo vietos; pilnas rodiklio pavadinimas 6 lape)?</v>
      </c>
      <c r="C102" s="648" t="str">
        <f>'4'!I18</f>
        <v>Ne</v>
      </c>
    </row>
    <row r="103" spans="1:3" ht="28.8" x14ac:dyDescent="0.3">
      <c r="A103" s="2" t="s">
        <v>89</v>
      </c>
      <c r="B103" s="509" t="str">
        <f t="shared" si="4"/>
        <v>Poreikis siejasi su rezultato rodikliu R.39 (kaimo verslai; pilnas rodiklio pavadinimas 6 lape)</v>
      </c>
      <c r="C103" s="648" t="str">
        <f>'4'!I19</f>
        <v>Ne</v>
      </c>
    </row>
    <row r="104" spans="1:3" ht="28.8" x14ac:dyDescent="0.3">
      <c r="A104" s="2" t="s">
        <v>90</v>
      </c>
      <c r="B104" s="509" t="str">
        <f t="shared" si="4"/>
        <v>Poreikis siejasi su rezultato rodikliu R.41 (paslaugos ir infrastruktūra; pilnas rodiklio pavadinimas 6 lape)</v>
      </c>
      <c r="C104" s="648" t="str">
        <f>'4'!I20</f>
        <v>Ne</v>
      </c>
    </row>
    <row r="105" spans="1:3" ht="28.8" x14ac:dyDescent="0.3">
      <c r="A105" s="2" t="s">
        <v>91</v>
      </c>
      <c r="B105" s="509" t="str">
        <f t="shared" si="4"/>
        <v>Poreikis siejasi su rezultato rodikliu R.42 (socialinė įtrauktis; pilnas rodiklio pavadinimas 6 lape)</v>
      </c>
      <c r="C105" s="648" t="str">
        <f>'4'!I21</f>
        <v>Ne</v>
      </c>
    </row>
    <row r="106" spans="1:3" x14ac:dyDescent="0.3">
      <c r="B106" s="649"/>
      <c r="C106" s="650"/>
    </row>
    <row r="107" spans="1:3" x14ac:dyDescent="0.3">
      <c r="B107" s="651"/>
      <c r="C107" s="652" t="str">
        <f>'4'!J6</f>
        <v>7 poreikis</v>
      </c>
    </row>
    <row r="108" spans="1:3" x14ac:dyDescent="0.3">
      <c r="A108" s="2" t="s">
        <v>16</v>
      </c>
      <c r="B108" s="509" t="str">
        <f>B91</f>
        <v>Poreikis</v>
      </c>
      <c r="C108" s="644">
        <f>'4'!J7</f>
        <v>0</v>
      </c>
    </row>
    <row r="109" spans="1:3" x14ac:dyDescent="0.3">
      <c r="A109" s="2" t="s">
        <v>17</v>
      </c>
      <c r="B109" s="509" t="str">
        <f t="shared" ref="B109:B122" si="5">B92</f>
        <v>Poreikio sąsaja su stiprybėmis ir (arba) galimybėmis</v>
      </c>
      <c r="C109" s="645">
        <f>'4'!J8</f>
        <v>0</v>
      </c>
    </row>
    <row r="110" spans="1:3" x14ac:dyDescent="0.3">
      <c r="A110" s="2" t="s">
        <v>79</v>
      </c>
      <c r="B110" s="509" t="str">
        <f t="shared" si="5"/>
        <v>Poreikio sąsaja su silpnybėmis ir (arba) grėsmėmis</v>
      </c>
      <c r="C110" s="645">
        <f>'4'!J9</f>
        <v>0</v>
      </c>
    </row>
    <row r="111" spans="1:3" ht="43.2" x14ac:dyDescent="0.3">
      <c r="A111" s="2" t="s">
        <v>80</v>
      </c>
      <c r="B111" s="509" t="str">
        <f t="shared" si="5"/>
        <v>Poreikio sąsaja su situacijos analizės rodikliais (poreikio dydžio, problemos masto, intervencijos poreikio kiekybinis pagrindimas)</v>
      </c>
      <c r="C111" s="645">
        <f>'4'!J10</f>
        <v>0</v>
      </c>
    </row>
    <row r="112" spans="1:3" ht="28.8" x14ac:dyDescent="0.3">
      <c r="A112" s="2" t="s">
        <v>81</v>
      </c>
      <c r="B112" s="509" t="str">
        <f t="shared" si="5"/>
        <v>Poreikio sąsaja su aukštesnio lygmens strateginiais dokumentais</v>
      </c>
      <c r="C112" s="645">
        <f>'4'!J11</f>
        <v>0</v>
      </c>
    </row>
    <row r="113" spans="1:3" x14ac:dyDescent="0.3">
      <c r="A113" s="2" t="s">
        <v>82</v>
      </c>
      <c r="B113" s="509" t="str">
        <f t="shared" si="5"/>
        <v>Poreikio sąsaja su VVG teritorijos gyventojų nuomone</v>
      </c>
      <c r="C113" s="645">
        <f>'4'!J12</f>
        <v>0</v>
      </c>
    </row>
    <row r="114" spans="1:3" x14ac:dyDescent="0.3">
      <c r="A114" s="2" t="s">
        <v>83</v>
      </c>
      <c r="B114" s="509" t="str">
        <f t="shared" si="5"/>
        <v>Poreikį tenkinančių VPS priemonių skaičius</v>
      </c>
      <c r="C114" s="646">
        <f>'4'!J13</f>
        <v>0</v>
      </c>
    </row>
    <row r="115" spans="1:3" x14ac:dyDescent="0.3">
      <c r="A115" s="2" t="s">
        <v>84</v>
      </c>
      <c r="B115" s="509" t="str">
        <f t="shared" si="5"/>
        <v>Susijęs nacionalinis poreikis 1</v>
      </c>
      <c r="C115" s="647" t="str">
        <f>'4'!J14</f>
        <v>Pasirinkite</v>
      </c>
    </row>
    <row r="116" spans="1:3" x14ac:dyDescent="0.3">
      <c r="A116" s="2" t="s">
        <v>85</v>
      </c>
      <c r="B116" s="509" t="str">
        <f t="shared" si="5"/>
        <v>Susijęs nacionalinis poreikis 2</v>
      </c>
      <c r="C116" s="647" t="str">
        <f>'4'!J15</f>
        <v>Pasirinkite</v>
      </c>
    </row>
    <row r="117" spans="1:3" x14ac:dyDescent="0.3">
      <c r="A117" s="2" t="s">
        <v>86</v>
      </c>
      <c r="B117" s="509" t="str">
        <f t="shared" si="5"/>
        <v>Susijęs nacionalinis poreikis 3</v>
      </c>
      <c r="C117" s="647" t="str">
        <f>'4'!J16</f>
        <v>Pasirinkite</v>
      </c>
    </row>
    <row r="118" spans="1:3" ht="28.8" x14ac:dyDescent="0.3">
      <c r="A118" s="2" t="s">
        <v>87</v>
      </c>
      <c r="B118" s="509" t="str">
        <f t="shared" si="5"/>
        <v>Ar poreikis siejasi su rezultato rodikliu R.3 (skaitmeninės technologijos; pilnas rodiklio pavadinimas 6 lape)?</v>
      </c>
      <c r="C118" s="648" t="str">
        <f>'4'!J17</f>
        <v>Ne</v>
      </c>
    </row>
    <row r="119" spans="1:3" ht="28.8" x14ac:dyDescent="0.3">
      <c r="A119" s="2" t="s">
        <v>88</v>
      </c>
      <c r="B119" s="509" t="str">
        <f t="shared" si="5"/>
        <v>Ar poreikis siejasi su rezultato rodikliu R.37 (darbo vietos; pilnas rodiklio pavadinimas 6 lape)?</v>
      </c>
      <c r="C119" s="648" t="str">
        <f>'4'!J18</f>
        <v>Ne</v>
      </c>
    </row>
    <row r="120" spans="1:3" ht="28.8" x14ac:dyDescent="0.3">
      <c r="A120" s="2" t="s">
        <v>89</v>
      </c>
      <c r="B120" s="509" t="str">
        <f t="shared" si="5"/>
        <v>Poreikis siejasi su rezultato rodikliu R.39 (kaimo verslai; pilnas rodiklio pavadinimas 6 lape)</v>
      </c>
      <c r="C120" s="648" t="str">
        <f>'4'!J19</f>
        <v>Ne</v>
      </c>
    </row>
    <row r="121" spans="1:3" ht="28.8" x14ac:dyDescent="0.3">
      <c r="A121" s="2" t="s">
        <v>90</v>
      </c>
      <c r="B121" s="509" t="str">
        <f t="shared" si="5"/>
        <v>Poreikis siejasi su rezultato rodikliu R.41 (paslaugos ir infrastruktūra; pilnas rodiklio pavadinimas 6 lape)</v>
      </c>
      <c r="C121" s="648" t="str">
        <f>'4'!J20</f>
        <v>Ne</v>
      </c>
    </row>
    <row r="122" spans="1:3" ht="28.8" x14ac:dyDescent="0.3">
      <c r="A122" s="2" t="s">
        <v>91</v>
      </c>
      <c r="B122" s="509" t="str">
        <f t="shared" si="5"/>
        <v>Poreikis siejasi su rezultato rodikliu R.42 (socialinė įtrauktis; pilnas rodiklio pavadinimas 6 lape)</v>
      </c>
      <c r="C122" s="648" t="str">
        <f>'4'!J21</f>
        <v>Ne</v>
      </c>
    </row>
    <row r="123" spans="1:3" x14ac:dyDescent="0.3">
      <c r="B123" s="649"/>
      <c r="C123" s="650"/>
    </row>
    <row r="124" spans="1:3" x14ac:dyDescent="0.3">
      <c r="B124" s="651"/>
      <c r="C124" s="652" t="str">
        <f>'4'!K6</f>
        <v>8 poreikis</v>
      </c>
    </row>
    <row r="125" spans="1:3" x14ac:dyDescent="0.3">
      <c r="A125" s="2" t="s">
        <v>16</v>
      </c>
      <c r="B125" s="509" t="str">
        <f>B108</f>
        <v>Poreikis</v>
      </c>
      <c r="C125" s="644">
        <f>'4'!K7</f>
        <v>0</v>
      </c>
    </row>
    <row r="126" spans="1:3" x14ac:dyDescent="0.3">
      <c r="A126" s="2" t="s">
        <v>17</v>
      </c>
      <c r="B126" s="509" t="str">
        <f t="shared" ref="B126:B139" si="6">B109</f>
        <v>Poreikio sąsaja su stiprybėmis ir (arba) galimybėmis</v>
      </c>
      <c r="C126" s="645">
        <f>'4'!K8</f>
        <v>0</v>
      </c>
    </row>
    <row r="127" spans="1:3" x14ac:dyDescent="0.3">
      <c r="A127" s="2" t="s">
        <v>79</v>
      </c>
      <c r="B127" s="509" t="str">
        <f t="shared" si="6"/>
        <v>Poreikio sąsaja su silpnybėmis ir (arba) grėsmėmis</v>
      </c>
      <c r="C127" s="645">
        <f>'4'!K9</f>
        <v>0</v>
      </c>
    </row>
    <row r="128" spans="1:3" ht="43.2" x14ac:dyDescent="0.3">
      <c r="A128" s="2" t="s">
        <v>80</v>
      </c>
      <c r="B128" s="509" t="str">
        <f t="shared" si="6"/>
        <v>Poreikio sąsaja su situacijos analizės rodikliais (poreikio dydžio, problemos masto, intervencijos poreikio kiekybinis pagrindimas)</v>
      </c>
      <c r="C128" s="645">
        <f>'4'!K10</f>
        <v>0</v>
      </c>
    </row>
    <row r="129" spans="1:3" ht="28.8" x14ac:dyDescent="0.3">
      <c r="A129" s="2" t="s">
        <v>81</v>
      </c>
      <c r="B129" s="509" t="str">
        <f t="shared" si="6"/>
        <v>Poreikio sąsaja su aukštesnio lygmens strateginiais dokumentais</v>
      </c>
      <c r="C129" s="645">
        <f>'4'!K11</f>
        <v>0</v>
      </c>
    </row>
    <row r="130" spans="1:3" x14ac:dyDescent="0.3">
      <c r="A130" s="2" t="s">
        <v>82</v>
      </c>
      <c r="B130" s="509" t="str">
        <f t="shared" si="6"/>
        <v>Poreikio sąsaja su VVG teritorijos gyventojų nuomone</v>
      </c>
      <c r="C130" s="645">
        <f>'4'!K12</f>
        <v>0</v>
      </c>
    </row>
    <row r="131" spans="1:3" x14ac:dyDescent="0.3">
      <c r="A131" s="2" t="s">
        <v>83</v>
      </c>
      <c r="B131" s="509" t="str">
        <f t="shared" si="6"/>
        <v>Poreikį tenkinančių VPS priemonių skaičius</v>
      </c>
      <c r="C131" s="646">
        <f>'4'!K13</f>
        <v>0</v>
      </c>
    </row>
    <row r="132" spans="1:3" x14ac:dyDescent="0.3">
      <c r="A132" s="2" t="s">
        <v>84</v>
      </c>
      <c r="B132" s="509" t="str">
        <f t="shared" si="6"/>
        <v>Susijęs nacionalinis poreikis 1</v>
      </c>
      <c r="C132" s="647" t="str">
        <f>'4'!K14</f>
        <v>Pasirinkite</v>
      </c>
    </row>
    <row r="133" spans="1:3" x14ac:dyDescent="0.3">
      <c r="A133" s="2" t="s">
        <v>85</v>
      </c>
      <c r="B133" s="509" t="str">
        <f t="shared" si="6"/>
        <v>Susijęs nacionalinis poreikis 2</v>
      </c>
      <c r="C133" s="647" t="str">
        <f>'4'!K15</f>
        <v>Pasirinkite</v>
      </c>
    </row>
    <row r="134" spans="1:3" x14ac:dyDescent="0.3">
      <c r="A134" s="2" t="s">
        <v>86</v>
      </c>
      <c r="B134" s="509" t="str">
        <f t="shared" si="6"/>
        <v>Susijęs nacionalinis poreikis 3</v>
      </c>
      <c r="C134" s="647" t="str">
        <f>'4'!K16</f>
        <v>Pasirinkite</v>
      </c>
    </row>
    <row r="135" spans="1:3" ht="28.8" x14ac:dyDescent="0.3">
      <c r="A135" s="2" t="s">
        <v>87</v>
      </c>
      <c r="B135" s="509" t="str">
        <f t="shared" si="6"/>
        <v>Ar poreikis siejasi su rezultato rodikliu R.3 (skaitmeninės technologijos; pilnas rodiklio pavadinimas 6 lape)?</v>
      </c>
      <c r="C135" s="648" t="str">
        <f>'4'!K17</f>
        <v>Ne</v>
      </c>
    </row>
    <row r="136" spans="1:3" ht="28.8" x14ac:dyDescent="0.3">
      <c r="A136" s="2" t="s">
        <v>88</v>
      </c>
      <c r="B136" s="509" t="str">
        <f t="shared" si="6"/>
        <v>Ar poreikis siejasi su rezultato rodikliu R.37 (darbo vietos; pilnas rodiklio pavadinimas 6 lape)?</v>
      </c>
      <c r="C136" s="648" t="str">
        <f>'4'!K18</f>
        <v>Ne</v>
      </c>
    </row>
    <row r="137" spans="1:3" ht="28.8" x14ac:dyDescent="0.3">
      <c r="A137" s="2" t="s">
        <v>89</v>
      </c>
      <c r="B137" s="509" t="str">
        <f t="shared" si="6"/>
        <v>Poreikis siejasi su rezultato rodikliu R.39 (kaimo verslai; pilnas rodiklio pavadinimas 6 lape)</v>
      </c>
      <c r="C137" s="648" t="str">
        <f>'4'!K19</f>
        <v>Ne</v>
      </c>
    </row>
    <row r="138" spans="1:3" ht="28.8" x14ac:dyDescent="0.3">
      <c r="A138" s="2" t="s">
        <v>90</v>
      </c>
      <c r="B138" s="509" t="str">
        <f t="shared" si="6"/>
        <v>Poreikis siejasi su rezultato rodikliu R.41 (paslaugos ir infrastruktūra; pilnas rodiklio pavadinimas 6 lape)</v>
      </c>
      <c r="C138" s="648" t="str">
        <f>'4'!K20</f>
        <v>Ne</v>
      </c>
    </row>
    <row r="139" spans="1:3" ht="28.8" x14ac:dyDescent="0.3">
      <c r="A139" s="2" t="s">
        <v>91</v>
      </c>
      <c r="B139" s="509" t="str">
        <f t="shared" si="6"/>
        <v>Poreikis siejasi su rezultato rodikliu R.42 (socialinė įtrauktis; pilnas rodiklio pavadinimas 6 lape)</v>
      </c>
      <c r="C139" s="648" t="str">
        <f>'4'!K21</f>
        <v>Ne</v>
      </c>
    </row>
    <row r="140" spans="1:3" x14ac:dyDescent="0.3">
      <c r="B140" s="649"/>
      <c r="C140" s="650"/>
    </row>
    <row r="141" spans="1:3" x14ac:dyDescent="0.3">
      <c r="B141" s="651"/>
      <c r="C141" s="652" t="str">
        <f>'4'!L6</f>
        <v>9 poreikis</v>
      </c>
    </row>
    <row r="142" spans="1:3" x14ac:dyDescent="0.3">
      <c r="A142" s="2" t="s">
        <v>16</v>
      </c>
      <c r="B142" s="509" t="str">
        <f>B125</f>
        <v>Poreikis</v>
      </c>
      <c r="C142" s="644">
        <f>'4'!L7</f>
        <v>0</v>
      </c>
    </row>
    <row r="143" spans="1:3" x14ac:dyDescent="0.3">
      <c r="A143" s="2" t="s">
        <v>17</v>
      </c>
      <c r="B143" s="509" t="str">
        <f t="shared" ref="B143:B156" si="7">B126</f>
        <v>Poreikio sąsaja su stiprybėmis ir (arba) galimybėmis</v>
      </c>
      <c r="C143" s="645">
        <f>'4'!L8</f>
        <v>0</v>
      </c>
    </row>
    <row r="144" spans="1:3" x14ac:dyDescent="0.3">
      <c r="A144" s="2" t="s">
        <v>79</v>
      </c>
      <c r="B144" s="509" t="str">
        <f t="shared" si="7"/>
        <v>Poreikio sąsaja su silpnybėmis ir (arba) grėsmėmis</v>
      </c>
      <c r="C144" s="645">
        <f>'4'!L9</f>
        <v>0</v>
      </c>
    </row>
    <row r="145" spans="1:3" ht="43.2" x14ac:dyDescent="0.3">
      <c r="A145" s="2" t="s">
        <v>80</v>
      </c>
      <c r="B145" s="509" t="str">
        <f t="shared" si="7"/>
        <v>Poreikio sąsaja su situacijos analizės rodikliais (poreikio dydžio, problemos masto, intervencijos poreikio kiekybinis pagrindimas)</v>
      </c>
      <c r="C145" s="645">
        <f>'4'!L10</f>
        <v>0</v>
      </c>
    </row>
    <row r="146" spans="1:3" ht="28.8" x14ac:dyDescent="0.3">
      <c r="A146" s="2" t="s">
        <v>81</v>
      </c>
      <c r="B146" s="509" t="str">
        <f t="shared" si="7"/>
        <v>Poreikio sąsaja su aukštesnio lygmens strateginiais dokumentais</v>
      </c>
      <c r="C146" s="645">
        <f>'4'!L11</f>
        <v>0</v>
      </c>
    </row>
    <row r="147" spans="1:3" x14ac:dyDescent="0.3">
      <c r="A147" s="2" t="s">
        <v>82</v>
      </c>
      <c r="B147" s="509" t="str">
        <f t="shared" si="7"/>
        <v>Poreikio sąsaja su VVG teritorijos gyventojų nuomone</v>
      </c>
      <c r="C147" s="645">
        <f>'4'!L12</f>
        <v>0</v>
      </c>
    </row>
    <row r="148" spans="1:3" x14ac:dyDescent="0.3">
      <c r="A148" s="2" t="s">
        <v>83</v>
      </c>
      <c r="B148" s="509" t="str">
        <f t="shared" si="7"/>
        <v>Poreikį tenkinančių VPS priemonių skaičius</v>
      </c>
      <c r="C148" s="646">
        <f>'4'!L13</f>
        <v>0</v>
      </c>
    </row>
    <row r="149" spans="1:3" x14ac:dyDescent="0.3">
      <c r="A149" s="2" t="s">
        <v>84</v>
      </c>
      <c r="B149" s="509" t="str">
        <f t="shared" si="7"/>
        <v>Susijęs nacionalinis poreikis 1</v>
      </c>
      <c r="C149" s="647" t="str">
        <f>'4'!L14</f>
        <v>Pasirinkite</v>
      </c>
    </row>
    <row r="150" spans="1:3" x14ac:dyDescent="0.3">
      <c r="A150" s="2" t="s">
        <v>85</v>
      </c>
      <c r="B150" s="509" t="str">
        <f t="shared" si="7"/>
        <v>Susijęs nacionalinis poreikis 2</v>
      </c>
      <c r="C150" s="647" t="str">
        <f>'4'!L15</f>
        <v>Pasirinkite</v>
      </c>
    </row>
    <row r="151" spans="1:3" x14ac:dyDescent="0.3">
      <c r="A151" s="2" t="s">
        <v>86</v>
      </c>
      <c r="B151" s="509" t="str">
        <f t="shared" si="7"/>
        <v>Susijęs nacionalinis poreikis 3</v>
      </c>
      <c r="C151" s="647" t="str">
        <f>'4'!L16</f>
        <v>Pasirinkite</v>
      </c>
    </row>
    <row r="152" spans="1:3" ht="28.8" x14ac:dyDescent="0.3">
      <c r="A152" s="2" t="s">
        <v>87</v>
      </c>
      <c r="B152" s="509" t="str">
        <f t="shared" si="7"/>
        <v>Ar poreikis siejasi su rezultato rodikliu R.3 (skaitmeninės technologijos; pilnas rodiklio pavadinimas 6 lape)?</v>
      </c>
      <c r="C152" s="648" t="str">
        <f>'4'!L17</f>
        <v>Ne</v>
      </c>
    </row>
    <row r="153" spans="1:3" ht="28.8" x14ac:dyDescent="0.3">
      <c r="A153" s="2" t="s">
        <v>88</v>
      </c>
      <c r="B153" s="509" t="str">
        <f t="shared" si="7"/>
        <v>Ar poreikis siejasi su rezultato rodikliu R.37 (darbo vietos; pilnas rodiklio pavadinimas 6 lape)?</v>
      </c>
      <c r="C153" s="648" t="str">
        <f>'4'!L18</f>
        <v>Ne</v>
      </c>
    </row>
    <row r="154" spans="1:3" ht="28.8" x14ac:dyDescent="0.3">
      <c r="A154" s="2" t="s">
        <v>89</v>
      </c>
      <c r="B154" s="509" t="str">
        <f t="shared" si="7"/>
        <v>Poreikis siejasi su rezultato rodikliu R.39 (kaimo verslai; pilnas rodiklio pavadinimas 6 lape)</v>
      </c>
      <c r="C154" s="648" t="str">
        <f>'4'!L19</f>
        <v>Ne</v>
      </c>
    </row>
    <row r="155" spans="1:3" ht="28.8" x14ac:dyDescent="0.3">
      <c r="A155" s="2" t="s">
        <v>90</v>
      </c>
      <c r="B155" s="509" t="str">
        <f t="shared" si="7"/>
        <v>Poreikis siejasi su rezultato rodikliu R.41 (paslaugos ir infrastruktūra; pilnas rodiklio pavadinimas 6 lape)</v>
      </c>
      <c r="C155" s="648" t="str">
        <f>'4'!L20</f>
        <v>Ne</v>
      </c>
    </row>
    <row r="156" spans="1:3" ht="28.8" x14ac:dyDescent="0.3">
      <c r="A156" s="2" t="s">
        <v>91</v>
      </c>
      <c r="B156" s="509" t="str">
        <f t="shared" si="7"/>
        <v>Poreikis siejasi su rezultato rodikliu R.42 (socialinė įtrauktis; pilnas rodiklio pavadinimas 6 lape)</v>
      </c>
      <c r="C156" s="648" t="str">
        <f>'4'!L21</f>
        <v>Ne</v>
      </c>
    </row>
    <row r="157" spans="1:3" x14ac:dyDescent="0.3">
      <c r="B157" s="649"/>
      <c r="C157" s="650"/>
    </row>
    <row r="158" spans="1:3" x14ac:dyDescent="0.3">
      <c r="B158" s="651"/>
      <c r="C158" s="652" t="str">
        <f>'4'!M6</f>
        <v>10 poreikis</v>
      </c>
    </row>
    <row r="159" spans="1:3" x14ac:dyDescent="0.3">
      <c r="A159" s="2" t="s">
        <v>16</v>
      </c>
      <c r="B159" s="509" t="str">
        <f>B142</f>
        <v>Poreikis</v>
      </c>
      <c r="C159" s="644">
        <f>'4'!M7</f>
        <v>0</v>
      </c>
    </row>
    <row r="160" spans="1:3" x14ac:dyDescent="0.3">
      <c r="A160" s="2" t="s">
        <v>17</v>
      </c>
      <c r="B160" s="509" t="str">
        <f t="shared" ref="B160:B173" si="8">B143</f>
        <v>Poreikio sąsaja su stiprybėmis ir (arba) galimybėmis</v>
      </c>
      <c r="C160" s="645">
        <f>'4'!M8</f>
        <v>0</v>
      </c>
    </row>
    <row r="161" spans="1:3" x14ac:dyDescent="0.3">
      <c r="A161" s="2" t="s">
        <v>79</v>
      </c>
      <c r="B161" s="509" t="str">
        <f t="shared" si="8"/>
        <v>Poreikio sąsaja su silpnybėmis ir (arba) grėsmėmis</v>
      </c>
      <c r="C161" s="645">
        <f>'4'!M9</f>
        <v>0</v>
      </c>
    </row>
    <row r="162" spans="1:3" ht="43.2" x14ac:dyDescent="0.3">
      <c r="A162" s="2" t="s">
        <v>80</v>
      </c>
      <c r="B162" s="509" t="str">
        <f t="shared" si="8"/>
        <v>Poreikio sąsaja su situacijos analizės rodikliais (poreikio dydžio, problemos masto, intervencijos poreikio kiekybinis pagrindimas)</v>
      </c>
      <c r="C162" s="645">
        <f>'4'!M10</f>
        <v>0</v>
      </c>
    </row>
    <row r="163" spans="1:3" ht="28.8" x14ac:dyDescent="0.3">
      <c r="A163" s="2" t="s">
        <v>81</v>
      </c>
      <c r="B163" s="509" t="str">
        <f t="shared" si="8"/>
        <v>Poreikio sąsaja su aukštesnio lygmens strateginiais dokumentais</v>
      </c>
      <c r="C163" s="645">
        <f>'4'!M11</f>
        <v>0</v>
      </c>
    </row>
    <row r="164" spans="1:3" x14ac:dyDescent="0.3">
      <c r="A164" s="2" t="s">
        <v>82</v>
      </c>
      <c r="B164" s="509" t="str">
        <f t="shared" si="8"/>
        <v>Poreikio sąsaja su VVG teritorijos gyventojų nuomone</v>
      </c>
      <c r="C164" s="645">
        <f>'4'!M12</f>
        <v>0</v>
      </c>
    </row>
    <row r="165" spans="1:3" x14ac:dyDescent="0.3">
      <c r="A165" s="2" t="s">
        <v>83</v>
      </c>
      <c r="B165" s="509" t="str">
        <f t="shared" si="8"/>
        <v>Poreikį tenkinančių VPS priemonių skaičius</v>
      </c>
      <c r="C165" s="646">
        <f>'4'!M13</f>
        <v>0</v>
      </c>
    </row>
    <row r="166" spans="1:3" x14ac:dyDescent="0.3">
      <c r="A166" s="2" t="s">
        <v>84</v>
      </c>
      <c r="B166" s="509" t="str">
        <f t="shared" si="8"/>
        <v>Susijęs nacionalinis poreikis 1</v>
      </c>
      <c r="C166" s="647" t="str">
        <f>'4'!M14</f>
        <v>Pasirinkite</v>
      </c>
    </row>
    <row r="167" spans="1:3" x14ac:dyDescent="0.3">
      <c r="A167" s="2" t="s">
        <v>85</v>
      </c>
      <c r="B167" s="509" t="str">
        <f t="shared" si="8"/>
        <v>Susijęs nacionalinis poreikis 2</v>
      </c>
      <c r="C167" s="647" t="str">
        <f>'4'!M15</f>
        <v>Pasirinkite</v>
      </c>
    </row>
    <row r="168" spans="1:3" x14ac:dyDescent="0.3">
      <c r="A168" s="2" t="s">
        <v>86</v>
      </c>
      <c r="B168" s="509" t="str">
        <f t="shared" si="8"/>
        <v>Susijęs nacionalinis poreikis 3</v>
      </c>
      <c r="C168" s="647" t="str">
        <f>'4'!M16</f>
        <v>Pasirinkite</v>
      </c>
    </row>
    <row r="169" spans="1:3" ht="28.8" x14ac:dyDescent="0.3">
      <c r="A169" s="2" t="s">
        <v>87</v>
      </c>
      <c r="B169" s="509" t="str">
        <f t="shared" si="8"/>
        <v>Ar poreikis siejasi su rezultato rodikliu R.3 (skaitmeninės technologijos; pilnas rodiklio pavadinimas 6 lape)?</v>
      </c>
      <c r="C169" s="648" t="str">
        <f>'4'!M17</f>
        <v>Ne</v>
      </c>
    </row>
    <row r="170" spans="1:3" ht="28.8" x14ac:dyDescent="0.3">
      <c r="A170" s="2" t="s">
        <v>88</v>
      </c>
      <c r="B170" s="509" t="str">
        <f t="shared" si="8"/>
        <v>Ar poreikis siejasi su rezultato rodikliu R.37 (darbo vietos; pilnas rodiklio pavadinimas 6 lape)?</v>
      </c>
      <c r="C170" s="648" t="str">
        <f>'4'!M18</f>
        <v>Ne</v>
      </c>
    </row>
    <row r="171" spans="1:3" ht="28.8" x14ac:dyDescent="0.3">
      <c r="A171" s="2" t="s">
        <v>89</v>
      </c>
      <c r="B171" s="509" t="str">
        <f t="shared" si="8"/>
        <v>Poreikis siejasi su rezultato rodikliu R.39 (kaimo verslai; pilnas rodiklio pavadinimas 6 lape)</v>
      </c>
      <c r="C171" s="648" t="str">
        <f>'4'!M19</f>
        <v>Ne</v>
      </c>
    </row>
    <row r="172" spans="1:3" ht="28.8" x14ac:dyDescent="0.3">
      <c r="A172" s="2" t="s">
        <v>90</v>
      </c>
      <c r="B172" s="509" t="str">
        <f t="shared" si="8"/>
        <v>Poreikis siejasi su rezultato rodikliu R.41 (paslaugos ir infrastruktūra; pilnas rodiklio pavadinimas 6 lape)</v>
      </c>
      <c r="C172" s="648" t="str">
        <f>'4'!M20</f>
        <v>Ne</v>
      </c>
    </row>
    <row r="173" spans="1:3" ht="28.8" x14ac:dyDescent="0.3">
      <c r="A173" s="2" t="s">
        <v>91</v>
      </c>
      <c r="B173" s="509" t="str">
        <f t="shared" si="8"/>
        <v>Poreikis siejasi su rezultato rodikliu R.42 (socialinė įtrauktis; pilnas rodiklio pavadinimas 6 lape)</v>
      </c>
      <c r="C173" s="648" t="str">
        <f>'4'!M21</f>
        <v>Ne</v>
      </c>
    </row>
    <row r="174" spans="1:3" x14ac:dyDescent="0.3">
      <c r="B174" s="649"/>
      <c r="C174" s="650"/>
    </row>
    <row r="175" spans="1:3" x14ac:dyDescent="0.3">
      <c r="B175" s="651"/>
      <c r="C175" s="652" t="str">
        <f>'4'!N6</f>
        <v>11 poreikis</v>
      </c>
    </row>
    <row r="176" spans="1:3" x14ac:dyDescent="0.3">
      <c r="A176" s="2" t="s">
        <v>16</v>
      </c>
      <c r="B176" s="509" t="str">
        <f>B159</f>
        <v>Poreikis</v>
      </c>
      <c r="C176" s="644">
        <f>'4'!N7</f>
        <v>0</v>
      </c>
    </row>
    <row r="177" spans="1:3" x14ac:dyDescent="0.3">
      <c r="A177" s="2" t="s">
        <v>17</v>
      </c>
      <c r="B177" s="509" t="str">
        <f t="shared" ref="B177:B190" si="9">B160</f>
        <v>Poreikio sąsaja su stiprybėmis ir (arba) galimybėmis</v>
      </c>
      <c r="C177" s="645">
        <f>'4'!N8</f>
        <v>0</v>
      </c>
    </row>
    <row r="178" spans="1:3" x14ac:dyDescent="0.3">
      <c r="A178" s="2" t="s">
        <v>79</v>
      </c>
      <c r="B178" s="509" t="str">
        <f t="shared" si="9"/>
        <v>Poreikio sąsaja su silpnybėmis ir (arba) grėsmėmis</v>
      </c>
      <c r="C178" s="645">
        <f>'4'!N9</f>
        <v>0</v>
      </c>
    </row>
    <row r="179" spans="1:3" ht="43.2" x14ac:dyDescent="0.3">
      <c r="A179" s="2" t="s">
        <v>80</v>
      </c>
      <c r="B179" s="509" t="str">
        <f t="shared" si="9"/>
        <v>Poreikio sąsaja su situacijos analizės rodikliais (poreikio dydžio, problemos masto, intervencijos poreikio kiekybinis pagrindimas)</v>
      </c>
      <c r="C179" s="645">
        <f>'4'!N10</f>
        <v>0</v>
      </c>
    </row>
    <row r="180" spans="1:3" ht="28.8" x14ac:dyDescent="0.3">
      <c r="A180" s="2" t="s">
        <v>81</v>
      </c>
      <c r="B180" s="509" t="str">
        <f t="shared" si="9"/>
        <v>Poreikio sąsaja su aukštesnio lygmens strateginiais dokumentais</v>
      </c>
      <c r="C180" s="645">
        <f>'4'!N11</f>
        <v>0</v>
      </c>
    </row>
    <row r="181" spans="1:3" x14ac:dyDescent="0.3">
      <c r="A181" s="2" t="s">
        <v>82</v>
      </c>
      <c r="B181" s="509" t="str">
        <f t="shared" si="9"/>
        <v>Poreikio sąsaja su VVG teritorijos gyventojų nuomone</v>
      </c>
      <c r="C181" s="645">
        <f>'4'!N12</f>
        <v>0</v>
      </c>
    </row>
    <row r="182" spans="1:3" x14ac:dyDescent="0.3">
      <c r="A182" s="2" t="s">
        <v>83</v>
      </c>
      <c r="B182" s="509" t="str">
        <f t="shared" si="9"/>
        <v>Poreikį tenkinančių VPS priemonių skaičius</v>
      </c>
      <c r="C182" s="646">
        <f>'4'!N13</f>
        <v>0</v>
      </c>
    </row>
    <row r="183" spans="1:3" x14ac:dyDescent="0.3">
      <c r="A183" s="2" t="s">
        <v>84</v>
      </c>
      <c r="B183" s="509" t="str">
        <f t="shared" si="9"/>
        <v>Susijęs nacionalinis poreikis 1</v>
      </c>
      <c r="C183" s="647" t="str">
        <f>'4'!N14</f>
        <v>Pasirinkite</v>
      </c>
    </row>
    <row r="184" spans="1:3" x14ac:dyDescent="0.3">
      <c r="A184" s="2" t="s">
        <v>85</v>
      </c>
      <c r="B184" s="509" t="str">
        <f t="shared" si="9"/>
        <v>Susijęs nacionalinis poreikis 2</v>
      </c>
      <c r="C184" s="647" t="str">
        <f>'4'!N15</f>
        <v>Pasirinkite</v>
      </c>
    </row>
    <row r="185" spans="1:3" x14ac:dyDescent="0.3">
      <c r="A185" s="2" t="s">
        <v>86</v>
      </c>
      <c r="B185" s="509" t="str">
        <f t="shared" si="9"/>
        <v>Susijęs nacionalinis poreikis 3</v>
      </c>
      <c r="C185" s="647" t="str">
        <f>'4'!N16</f>
        <v>Pasirinkite</v>
      </c>
    </row>
    <row r="186" spans="1:3" ht="28.8" x14ac:dyDescent="0.3">
      <c r="A186" s="2" t="s">
        <v>87</v>
      </c>
      <c r="B186" s="509" t="str">
        <f t="shared" si="9"/>
        <v>Ar poreikis siejasi su rezultato rodikliu R.3 (skaitmeninės technologijos; pilnas rodiklio pavadinimas 6 lape)?</v>
      </c>
      <c r="C186" s="648" t="str">
        <f>'4'!N17</f>
        <v>Ne</v>
      </c>
    </row>
    <row r="187" spans="1:3" ht="28.8" x14ac:dyDescent="0.3">
      <c r="A187" s="2" t="s">
        <v>88</v>
      </c>
      <c r="B187" s="509" t="str">
        <f t="shared" si="9"/>
        <v>Ar poreikis siejasi su rezultato rodikliu R.37 (darbo vietos; pilnas rodiklio pavadinimas 6 lape)?</v>
      </c>
      <c r="C187" s="648" t="str">
        <f>'4'!N18</f>
        <v>Ne</v>
      </c>
    </row>
    <row r="188" spans="1:3" ht="28.8" x14ac:dyDescent="0.3">
      <c r="A188" s="2" t="s">
        <v>89</v>
      </c>
      <c r="B188" s="509" t="str">
        <f t="shared" si="9"/>
        <v>Poreikis siejasi su rezultato rodikliu R.39 (kaimo verslai; pilnas rodiklio pavadinimas 6 lape)</v>
      </c>
      <c r="C188" s="648" t="str">
        <f>'4'!N19</f>
        <v>Ne</v>
      </c>
    </row>
    <row r="189" spans="1:3" ht="28.8" x14ac:dyDescent="0.3">
      <c r="A189" s="2" t="s">
        <v>90</v>
      </c>
      <c r="B189" s="509" t="str">
        <f t="shared" si="9"/>
        <v>Poreikis siejasi su rezultato rodikliu R.41 (paslaugos ir infrastruktūra; pilnas rodiklio pavadinimas 6 lape)</v>
      </c>
      <c r="C189" s="648" t="str">
        <f>'4'!N20</f>
        <v>Ne</v>
      </c>
    </row>
    <row r="190" spans="1:3" ht="28.8" x14ac:dyDescent="0.3">
      <c r="A190" s="2" t="s">
        <v>91</v>
      </c>
      <c r="B190" s="509" t="str">
        <f t="shared" si="9"/>
        <v>Poreikis siejasi su rezultato rodikliu R.42 (socialinė įtrauktis; pilnas rodiklio pavadinimas 6 lape)</v>
      </c>
      <c r="C190" s="648" t="str">
        <f>'4'!N21</f>
        <v>Ne</v>
      </c>
    </row>
    <row r="191" spans="1:3" x14ac:dyDescent="0.3">
      <c r="B191" s="649"/>
      <c r="C191" s="650"/>
    </row>
    <row r="192" spans="1:3" x14ac:dyDescent="0.3">
      <c r="B192" s="651"/>
      <c r="C192" s="652" t="str">
        <f>'4'!O6</f>
        <v>12 poreikis</v>
      </c>
    </row>
    <row r="193" spans="1:3" x14ac:dyDescent="0.3">
      <c r="A193" s="2" t="s">
        <v>16</v>
      </c>
      <c r="B193" s="509" t="str">
        <f>B176</f>
        <v>Poreikis</v>
      </c>
      <c r="C193" s="644">
        <f>'4'!O7</f>
        <v>0</v>
      </c>
    </row>
    <row r="194" spans="1:3" x14ac:dyDescent="0.3">
      <c r="A194" s="2" t="s">
        <v>17</v>
      </c>
      <c r="B194" s="509" t="str">
        <f t="shared" ref="B194:B207" si="10">B177</f>
        <v>Poreikio sąsaja su stiprybėmis ir (arba) galimybėmis</v>
      </c>
      <c r="C194" s="645">
        <f>'4'!O8</f>
        <v>0</v>
      </c>
    </row>
    <row r="195" spans="1:3" x14ac:dyDescent="0.3">
      <c r="A195" s="2" t="s">
        <v>79</v>
      </c>
      <c r="B195" s="509" t="str">
        <f t="shared" si="10"/>
        <v>Poreikio sąsaja su silpnybėmis ir (arba) grėsmėmis</v>
      </c>
      <c r="C195" s="645">
        <f>'4'!O9</f>
        <v>0</v>
      </c>
    </row>
    <row r="196" spans="1:3" ht="43.2" x14ac:dyDescent="0.3">
      <c r="A196" s="2" t="s">
        <v>80</v>
      </c>
      <c r="B196" s="509" t="str">
        <f t="shared" si="10"/>
        <v>Poreikio sąsaja su situacijos analizės rodikliais (poreikio dydžio, problemos masto, intervencijos poreikio kiekybinis pagrindimas)</v>
      </c>
      <c r="C196" s="645">
        <f>'4'!O10</f>
        <v>0</v>
      </c>
    </row>
    <row r="197" spans="1:3" ht="28.8" x14ac:dyDescent="0.3">
      <c r="A197" s="2" t="s">
        <v>81</v>
      </c>
      <c r="B197" s="509" t="str">
        <f t="shared" si="10"/>
        <v>Poreikio sąsaja su aukštesnio lygmens strateginiais dokumentais</v>
      </c>
      <c r="C197" s="645">
        <f>'4'!O11</f>
        <v>0</v>
      </c>
    </row>
    <row r="198" spans="1:3" x14ac:dyDescent="0.3">
      <c r="A198" s="2" t="s">
        <v>82</v>
      </c>
      <c r="B198" s="509" t="str">
        <f t="shared" si="10"/>
        <v>Poreikio sąsaja su VVG teritorijos gyventojų nuomone</v>
      </c>
      <c r="C198" s="645">
        <f>'4'!O12</f>
        <v>0</v>
      </c>
    </row>
    <row r="199" spans="1:3" x14ac:dyDescent="0.3">
      <c r="A199" s="2" t="s">
        <v>83</v>
      </c>
      <c r="B199" s="509" t="str">
        <f t="shared" si="10"/>
        <v>Poreikį tenkinančių VPS priemonių skaičius</v>
      </c>
      <c r="C199" s="646">
        <f>'4'!O13</f>
        <v>0</v>
      </c>
    </row>
    <row r="200" spans="1:3" x14ac:dyDescent="0.3">
      <c r="A200" s="2" t="s">
        <v>84</v>
      </c>
      <c r="B200" s="509" t="str">
        <f t="shared" si="10"/>
        <v>Susijęs nacionalinis poreikis 1</v>
      </c>
      <c r="C200" s="647" t="str">
        <f>'4'!O14</f>
        <v>Pasirinkite</v>
      </c>
    </row>
    <row r="201" spans="1:3" x14ac:dyDescent="0.3">
      <c r="A201" s="2" t="s">
        <v>85</v>
      </c>
      <c r="B201" s="509" t="str">
        <f t="shared" si="10"/>
        <v>Susijęs nacionalinis poreikis 2</v>
      </c>
      <c r="C201" s="647" t="str">
        <f>'4'!O15</f>
        <v>Pasirinkite</v>
      </c>
    </row>
    <row r="202" spans="1:3" x14ac:dyDescent="0.3">
      <c r="A202" s="2" t="s">
        <v>86</v>
      </c>
      <c r="B202" s="509" t="str">
        <f t="shared" si="10"/>
        <v>Susijęs nacionalinis poreikis 3</v>
      </c>
      <c r="C202" s="647" t="str">
        <f>'4'!O16</f>
        <v>Pasirinkite</v>
      </c>
    </row>
    <row r="203" spans="1:3" ht="28.8" x14ac:dyDescent="0.3">
      <c r="A203" s="2" t="s">
        <v>87</v>
      </c>
      <c r="B203" s="509" t="str">
        <f t="shared" si="10"/>
        <v>Ar poreikis siejasi su rezultato rodikliu R.3 (skaitmeninės technologijos; pilnas rodiklio pavadinimas 6 lape)?</v>
      </c>
      <c r="C203" s="648" t="str">
        <f>'4'!O17</f>
        <v>Ne</v>
      </c>
    </row>
    <row r="204" spans="1:3" ht="28.8" x14ac:dyDescent="0.3">
      <c r="A204" s="2" t="s">
        <v>88</v>
      </c>
      <c r="B204" s="509" t="str">
        <f t="shared" si="10"/>
        <v>Ar poreikis siejasi su rezultato rodikliu R.37 (darbo vietos; pilnas rodiklio pavadinimas 6 lape)?</v>
      </c>
      <c r="C204" s="648" t="str">
        <f>'4'!O18</f>
        <v>Ne</v>
      </c>
    </row>
    <row r="205" spans="1:3" ht="28.8" x14ac:dyDescent="0.3">
      <c r="A205" s="2" t="s">
        <v>89</v>
      </c>
      <c r="B205" s="509" t="str">
        <f t="shared" si="10"/>
        <v>Poreikis siejasi su rezultato rodikliu R.39 (kaimo verslai; pilnas rodiklio pavadinimas 6 lape)</v>
      </c>
      <c r="C205" s="648" t="str">
        <f>'4'!O19</f>
        <v>Ne</v>
      </c>
    </row>
    <row r="206" spans="1:3" ht="28.8" x14ac:dyDescent="0.3">
      <c r="A206" s="2" t="s">
        <v>90</v>
      </c>
      <c r="B206" s="509" t="str">
        <f t="shared" si="10"/>
        <v>Poreikis siejasi su rezultato rodikliu R.41 (paslaugos ir infrastruktūra; pilnas rodiklio pavadinimas 6 lape)</v>
      </c>
      <c r="C206" s="648" t="str">
        <f>'4'!O20</f>
        <v>Ne</v>
      </c>
    </row>
    <row r="207" spans="1:3" ht="28.8" x14ac:dyDescent="0.3">
      <c r="A207" s="2" t="s">
        <v>91</v>
      </c>
      <c r="B207" s="509" t="str">
        <f t="shared" si="10"/>
        <v>Poreikis siejasi su rezultato rodikliu R.42 (socialinė įtrauktis; pilnas rodiklio pavadinimas 6 lape)</v>
      </c>
      <c r="C207" s="648" t="str">
        <f>'4'!O21</f>
        <v>Ne</v>
      </c>
    </row>
    <row r="208" spans="1:3" x14ac:dyDescent="0.3">
      <c r="B208" s="649"/>
      <c r="C208" s="650"/>
    </row>
    <row r="209" spans="1:3" x14ac:dyDescent="0.3">
      <c r="B209" s="651"/>
      <c r="C209" s="652" t="str">
        <f>'4'!P6</f>
        <v>13 poreikis</v>
      </c>
    </row>
    <row r="210" spans="1:3" x14ac:dyDescent="0.3">
      <c r="A210" s="2" t="s">
        <v>16</v>
      </c>
      <c r="B210" s="509" t="str">
        <f>B193</f>
        <v>Poreikis</v>
      </c>
      <c r="C210" s="644">
        <f>'4'!P7</f>
        <v>0</v>
      </c>
    </row>
    <row r="211" spans="1:3" x14ac:dyDescent="0.3">
      <c r="A211" s="2" t="s">
        <v>17</v>
      </c>
      <c r="B211" s="509" t="str">
        <f t="shared" ref="B211:B224" si="11">B194</f>
        <v>Poreikio sąsaja su stiprybėmis ir (arba) galimybėmis</v>
      </c>
      <c r="C211" s="645">
        <f>'4'!P8</f>
        <v>0</v>
      </c>
    </row>
    <row r="212" spans="1:3" x14ac:dyDescent="0.3">
      <c r="A212" s="2" t="s">
        <v>79</v>
      </c>
      <c r="B212" s="509" t="str">
        <f t="shared" si="11"/>
        <v>Poreikio sąsaja su silpnybėmis ir (arba) grėsmėmis</v>
      </c>
      <c r="C212" s="645">
        <f>'4'!P9</f>
        <v>0</v>
      </c>
    </row>
    <row r="213" spans="1:3" ht="43.2" x14ac:dyDescent="0.3">
      <c r="A213" s="2" t="s">
        <v>80</v>
      </c>
      <c r="B213" s="509" t="str">
        <f t="shared" si="11"/>
        <v>Poreikio sąsaja su situacijos analizės rodikliais (poreikio dydžio, problemos masto, intervencijos poreikio kiekybinis pagrindimas)</v>
      </c>
      <c r="C213" s="645">
        <f>'4'!P10</f>
        <v>0</v>
      </c>
    </row>
    <row r="214" spans="1:3" ht="28.8" x14ac:dyDescent="0.3">
      <c r="A214" s="2" t="s">
        <v>81</v>
      </c>
      <c r="B214" s="509" t="str">
        <f t="shared" si="11"/>
        <v>Poreikio sąsaja su aukštesnio lygmens strateginiais dokumentais</v>
      </c>
      <c r="C214" s="645">
        <f>'4'!P11</f>
        <v>0</v>
      </c>
    </row>
    <row r="215" spans="1:3" x14ac:dyDescent="0.3">
      <c r="A215" s="2" t="s">
        <v>82</v>
      </c>
      <c r="B215" s="509" t="str">
        <f t="shared" si="11"/>
        <v>Poreikio sąsaja su VVG teritorijos gyventojų nuomone</v>
      </c>
      <c r="C215" s="645">
        <f>'4'!P12</f>
        <v>0</v>
      </c>
    </row>
    <row r="216" spans="1:3" x14ac:dyDescent="0.3">
      <c r="A216" s="2" t="s">
        <v>83</v>
      </c>
      <c r="B216" s="509" t="str">
        <f t="shared" si="11"/>
        <v>Poreikį tenkinančių VPS priemonių skaičius</v>
      </c>
      <c r="C216" s="646">
        <f>'4'!P13</f>
        <v>0</v>
      </c>
    </row>
    <row r="217" spans="1:3" x14ac:dyDescent="0.3">
      <c r="A217" s="2" t="s">
        <v>84</v>
      </c>
      <c r="B217" s="509" t="str">
        <f t="shared" si="11"/>
        <v>Susijęs nacionalinis poreikis 1</v>
      </c>
      <c r="C217" s="647" t="str">
        <f>'4'!P14</f>
        <v>Pasirinkite</v>
      </c>
    </row>
    <row r="218" spans="1:3" x14ac:dyDescent="0.3">
      <c r="A218" s="2" t="s">
        <v>85</v>
      </c>
      <c r="B218" s="509" t="str">
        <f t="shared" si="11"/>
        <v>Susijęs nacionalinis poreikis 2</v>
      </c>
      <c r="C218" s="647" t="str">
        <f>'4'!P15</f>
        <v>Pasirinkite</v>
      </c>
    </row>
    <row r="219" spans="1:3" x14ac:dyDescent="0.3">
      <c r="A219" s="2" t="s">
        <v>86</v>
      </c>
      <c r="B219" s="509" t="str">
        <f t="shared" si="11"/>
        <v>Susijęs nacionalinis poreikis 3</v>
      </c>
      <c r="C219" s="647" t="str">
        <f>'4'!P16</f>
        <v>Pasirinkite</v>
      </c>
    </row>
    <row r="220" spans="1:3" ht="28.8" x14ac:dyDescent="0.3">
      <c r="A220" s="2" t="s">
        <v>87</v>
      </c>
      <c r="B220" s="509" t="str">
        <f t="shared" si="11"/>
        <v>Ar poreikis siejasi su rezultato rodikliu R.3 (skaitmeninės technologijos; pilnas rodiklio pavadinimas 6 lape)?</v>
      </c>
      <c r="C220" s="648" t="str">
        <f>'4'!P17</f>
        <v>Ne</v>
      </c>
    </row>
    <row r="221" spans="1:3" ht="28.8" x14ac:dyDescent="0.3">
      <c r="A221" s="2" t="s">
        <v>88</v>
      </c>
      <c r="B221" s="509" t="str">
        <f t="shared" si="11"/>
        <v>Ar poreikis siejasi su rezultato rodikliu R.37 (darbo vietos; pilnas rodiklio pavadinimas 6 lape)?</v>
      </c>
      <c r="C221" s="648" t="str">
        <f>'4'!P18</f>
        <v>Ne</v>
      </c>
    </row>
    <row r="222" spans="1:3" ht="28.8" x14ac:dyDescent="0.3">
      <c r="A222" s="2" t="s">
        <v>89</v>
      </c>
      <c r="B222" s="509" t="str">
        <f t="shared" si="11"/>
        <v>Poreikis siejasi su rezultato rodikliu R.39 (kaimo verslai; pilnas rodiklio pavadinimas 6 lape)</v>
      </c>
      <c r="C222" s="648" t="str">
        <f>'4'!P19</f>
        <v>Ne</v>
      </c>
    </row>
    <row r="223" spans="1:3" ht="28.8" x14ac:dyDescent="0.3">
      <c r="A223" s="2" t="s">
        <v>90</v>
      </c>
      <c r="B223" s="509" t="str">
        <f t="shared" si="11"/>
        <v>Poreikis siejasi su rezultato rodikliu R.41 (paslaugos ir infrastruktūra; pilnas rodiklio pavadinimas 6 lape)</v>
      </c>
      <c r="C223" s="648" t="str">
        <f>'4'!P20</f>
        <v>Ne</v>
      </c>
    </row>
    <row r="224" spans="1:3" ht="28.8" x14ac:dyDescent="0.3">
      <c r="A224" s="2" t="s">
        <v>91</v>
      </c>
      <c r="B224" s="509" t="str">
        <f t="shared" si="11"/>
        <v>Poreikis siejasi su rezultato rodikliu R.42 (socialinė įtrauktis; pilnas rodiklio pavadinimas 6 lape)</v>
      </c>
      <c r="C224" s="648" t="str">
        <f>'4'!P21</f>
        <v>Ne</v>
      </c>
    </row>
    <row r="225" spans="1:3" x14ac:dyDescent="0.3">
      <c r="B225" s="649"/>
      <c r="C225" s="650"/>
    </row>
    <row r="226" spans="1:3" x14ac:dyDescent="0.3">
      <c r="B226" s="651"/>
      <c r="C226" s="652" t="str">
        <f>'4'!Q6</f>
        <v>14 poreikis</v>
      </c>
    </row>
    <row r="227" spans="1:3" x14ac:dyDescent="0.3">
      <c r="A227" s="2" t="s">
        <v>16</v>
      </c>
      <c r="B227" s="509" t="str">
        <f>B210</f>
        <v>Poreikis</v>
      </c>
      <c r="C227" s="644">
        <f>'4'!Q7</f>
        <v>0</v>
      </c>
    </row>
    <row r="228" spans="1:3" x14ac:dyDescent="0.3">
      <c r="A228" s="2" t="s">
        <v>17</v>
      </c>
      <c r="B228" s="509" t="str">
        <f t="shared" ref="B228:B241" si="12">B211</f>
        <v>Poreikio sąsaja su stiprybėmis ir (arba) galimybėmis</v>
      </c>
      <c r="C228" s="645">
        <f>'4'!Q8</f>
        <v>0</v>
      </c>
    </row>
    <row r="229" spans="1:3" x14ac:dyDescent="0.3">
      <c r="A229" s="2" t="s">
        <v>79</v>
      </c>
      <c r="B229" s="509" t="str">
        <f t="shared" si="12"/>
        <v>Poreikio sąsaja su silpnybėmis ir (arba) grėsmėmis</v>
      </c>
      <c r="C229" s="645">
        <f>'4'!Q9</f>
        <v>0</v>
      </c>
    </row>
    <row r="230" spans="1:3" ht="43.2" x14ac:dyDescent="0.3">
      <c r="A230" s="2" t="s">
        <v>80</v>
      </c>
      <c r="B230" s="509" t="str">
        <f t="shared" si="12"/>
        <v>Poreikio sąsaja su situacijos analizės rodikliais (poreikio dydžio, problemos masto, intervencijos poreikio kiekybinis pagrindimas)</v>
      </c>
      <c r="C230" s="645">
        <f>'4'!Q10</f>
        <v>0</v>
      </c>
    </row>
    <row r="231" spans="1:3" ht="28.8" x14ac:dyDescent="0.3">
      <c r="A231" s="2" t="s">
        <v>81</v>
      </c>
      <c r="B231" s="509" t="str">
        <f t="shared" si="12"/>
        <v>Poreikio sąsaja su aukštesnio lygmens strateginiais dokumentais</v>
      </c>
      <c r="C231" s="645">
        <f>'4'!Q11</f>
        <v>0</v>
      </c>
    </row>
    <row r="232" spans="1:3" x14ac:dyDescent="0.3">
      <c r="A232" s="2" t="s">
        <v>82</v>
      </c>
      <c r="B232" s="509" t="str">
        <f t="shared" si="12"/>
        <v>Poreikio sąsaja su VVG teritorijos gyventojų nuomone</v>
      </c>
      <c r="C232" s="645">
        <f>'4'!Q12</f>
        <v>0</v>
      </c>
    </row>
    <row r="233" spans="1:3" x14ac:dyDescent="0.3">
      <c r="A233" s="2" t="s">
        <v>83</v>
      </c>
      <c r="B233" s="509" t="str">
        <f t="shared" si="12"/>
        <v>Poreikį tenkinančių VPS priemonių skaičius</v>
      </c>
      <c r="C233" s="646">
        <f>'4'!Q13</f>
        <v>0</v>
      </c>
    </row>
    <row r="234" spans="1:3" x14ac:dyDescent="0.3">
      <c r="A234" s="2" t="s">
        <v>84</v>
      </c>
      <c r="B234" s="509" t="str">
        <f t="shared" si="12"/>
        <v>Susijęs nacionalinis poreikis 1</v>
      </c>
      <c r="C234" s="647" t="str">
        <f>'4'!Q14</f>
        <v>Pasirinkite</v>
      </c>
    </row>
    <row r="235" spans="1:3" x14ac:dyDescent="0.3">
      <c r="A235" s="2" t="s">
        <v>85</v>
      </c>
      <c r="B235" s="509" t="str">
        <f t="shared" si="12"/>
        <v>Susijęs nacionalinis poreikis 2</v>
      </c>
      <c r="C235" s="647" t="str">
        <f>'4'!Q15</f>
        <v>Pasirinkite</v>
      </c>
    </row>
    <row r="236" spans="1:3" x14ac:dyDescent="0.3">
      <c r="A236" s="2" t="s">
        <v>86</v>
      </c>
      <c r="B236" s="509" t="str">
        <f t="shared" si="12"/>
        <v>Susijęs nacionalinis poreikis 3</v>
      </c>
      <c r="C236" s="647" t="str">
        <f>'4'!Q16</f>
        <v>Pasirinkite</v>
      </c>
    </row>
    <row r="237" spans="1:3" ht="28.8" x14ac:dyDescent="0.3">
      <c r="A237" s="2" t="s">
        <v>87</v>
      </c>
      <c r="B237" s="509" t="str">
        <f t="shared" si="12"/>
        <v>Ar poreikis siejasi su rezultato rodikliu R.3 (skaitmeninės technologijos; pilnas rodiklio pavadinimas 6 lape)?</v>
      </c>
      <c r="C237" s="648" t="str">
        <f>'4'!Q17</f>
        <v>Ne</v>
      </c>
    </row>
    <row r="238" spans="1:3" ht="28.8" x14ac:dyDescent="0.3">
      <c r="A238" s="2" t="s">
        <v>88</v>
      </c>
      <c r="B238" s="509" t="str">
        <f t="shared" si="12"/>
        <v>Ar poreikis siejasi su rezultato rodikliu R.37 (darbo vietos; pilnas rodiklio pavadinimas 6 lape)?</v>
      </c>
      <c r="C238" s="648" t="str">
        <f>'4'!Q18</f>
        <v>Ne</v>
      </c>
    </row>
    <row r="239" spans="1:3" ht="28.8" x14ac:dyDescent="0.3">
      <c r="A239" s="2" t="s">
        <v>89</v>
      </c>
      <c r="B239" s="509" t="str">
        <f t="shared" si="12"/>
        <v>Poreikis siejasi su rezultato rodikliu R.39 (kaimo verslai; pilnas rodiklio pavadinimas 6 lape)</v>
      </c>
      <c r="C239" s="648" t="str">
        <f>'4'!Q19</f>
        <v>Ne</v>
      </c>
    </row>
    <row r="240" spans="1:3" ht="28.8" x14ac:dyDescent="0.3">
      <c r="A240" s="2" t="s">
        <v>90</v>
      </c>
      <c r="B240" s="509" t="str">
        <f t="shared" si="12"/>
        <v>Poreikis siejasi su rezultato rodikliu R.41 (paslaugos ir infrastruktūra; pilnas rodiklio pavadinimas 6 lape)</v>
      </c>
      <c r="C240" s="648" t="str">
        <f>'4'!Q20</f>
        <v>Ne</v>
      </c>
    </row>
    <row r="241" spans="1:3" ht="28.8" x14ac:dyDescent="0.3">
      <c r="A241" s="2" t="s">
        <v>91</v>
      </c>
      <c r="B241" s="509" t="str">
        <f t="shared" si="12"/>
        <v>Poreikis siejasi su rezultato rodikliu R.42 (socialinė įtrauktis; pilnas rodiklio pavadinimas 6 lape)</v>
      </c>
      <c r="C241" s="648" t="str">
        <f>'4'!Q21</f>
        <v>Ne</v>
      </c>
    </row>
    <row r="242" spans="1:3" x14ac:dyDescent="0.3">
      <c r="B242" s="649"/>
      <c r="C242" s="650"/>
    </row>
    <row r="243" spans="1:3" x14ac:dyDescent="0.3">
      <c r="B243" s="651"/>
      <c r="C243" s="652" t="str">
        <f>'4'!R6</f>
        <v>15 poreikis</v>
      </c>
    </row>
    <row r="244" spans="1:3" x14ac:dyDescent="0.3">
      <c r="A244" s="2" t="s">
        <v>16</v>
      </c>
      <c r="B244" s="509" t="str">
        <f>B227</f>
        <v>Poreikis</v>
      </c>
      <c r="C244" s="644">
        <f>'4'!R7</f>
        <v>0</v>
      </c>
    </row>
    <row r="245" spans="1:3" x14ac:dyDescent="0.3">
      <c r="A245" s="2" t="s">
        <v>17</v>
      </c>
      <c r="B245" s="509" t="str">
        <f t="shared" ref="B245:B258" si="13">B228</f>
        <v>Poreikio sąsaja su stiprybėmis ir (arba) galimybėmis</v>
      </c>
      <c r="C245" s="645">
        <f>'4'!R8</f>
        <v>0</v>
      </c>
    </row>
    <row r="246" spans="1:3" x14ac:dyDescent="0.3">
      <c r="A246" s="2" t="s">
        <v>79</v>
      </c>
      <c r="B246" s="509" t="str">
        <f t="shared" si="13"/>
        <v>Poreikio sąsaja su silpnybėmis ir (arba) grėsmėmis</v>
      </c>
      <c r="C246" s="645">
        <f>'4'!R9</f>
        <v>0</v>
      </c>
    </row>
    <row r="247" spans="1:3" ht="43.2" x14ac:dyDescent="0.3">
      <c r="A247" s="2" t="s">
        <v>80</v>
      </c>
      <c r="B247" s="509" t="str">
        <f t="shared" si="13"/>
        <v>Poreikio sąsaja su situacijos analizės rodikliais (poreikio dydžio, problemos masto, intervencijos poreikio kiekybinis pagrindimas)</v>
      </c>
      <c r="C247" s="645">
        <f>'4'!R10</f>
        <v>0</v>
      </c>
    </row>
    <row r="248" spans="1:3" ht="28.8" x14ac:dyDescent="0.3">
      <c r="A248" s="2" t="s">
        <v>81</v>
      </c>
      <c r="B248" s="509" t="str">
        <f t="shared" si="13"/>
        <v>Poreikio sąsaja su aukštesnio lygmens strateginiais dokumentais</v>
      </c>
      <c r="C248" s="645">
        <f>'4'!R11</f>
        <v>0</v>
      </c>
    </row>
    <row r="249" spans="1:3" x14ac:dyDescent="0.3">
      <c r="A249" s="2" t="s">
        <v>82</v>
      </c>
      <c r="B249" s="509" t="str">
        <f t="shared" si="13"/>
        <v>Poreikio sąsaja su VVG teritorijos gyventojų nuomone</v>
      </c>
      <c r="C249" s="645">
        <f>'4'!R12</f>
        <v>0</v>
      </c>
    </row>
    <row r="250" spans="1:3" x14ac:dyDescent="0.3">
      <c r="A250" s="2" t="s">
        <v>83</v>
      </c>
      <c r="B250" s="509" t="str">
        <f t="shared" si="13"/>
        <v>Poreikį tenkinančių VPS priemonių skaičius</v>
      </c>
      <c r="C250" s="646">
        <f>'4'!R13</f>
        <v>0</v>
      </c>
    </row>
    <row r="251" spans="1:3" x14ac:dyDescent="0.3">
      <c r="A251" s="2" t="s">
        <v>84</v>
      </c>
      <c r="B251" s="509" t="str">
        <f t="shared" si="13"/>
        <v>Susijęs nacionalinis poreikis 1</v>
      </c>
      <c r="C251" s="647" t="str">
        <f>'4'!R14</f>
        <v>Pasirinkite</v>
      </c>
    </row>
    <row r="252" spans="1:3" x14ac:dyDescent="0.3">
      <c r="A252" s="2" t="s">
        <v>85</v>
      </c>
      <c r="B252" s="509" t="str">
        <f t="shared" si="13"/>
        <v>Susijęs nacionalinis poreikis 2</v>
      </c>
      <c r="C252" s="647" t="str">
        <f>'4'!R15</f>
        <v>Pasirinkite</v>
      </c>
    </row>
    <row r="253" spans="1:3" x14ac:dyDescent="0.3">
      <c r="A253" s="2" t="s">
        <v>86</v>
      </c>
      <c r="B253" s="509" t="str">
        <f t="shared" si="13"/>
        <v>Susijęs nacionalinis poreikis 3</v>
      </c>
      <c r="C253" s="647" t="str">
        <f>'4'!R16</f>
        <v>Pasirinkite</v>
      </c>
    </row>
    <row r="254" spans="1:3" ht="28.8" x14ac:dyDescent="0.3">
      <c r="A254" s="2" t="s">
        <v>87</v>
      </c>
      <c r="B254" s="509" t="str">
        <f t="shared" si="13"/>
        <v>Ar poreikis siejasi su rezultato rodikliu R.3 (skaitmeninės technologijos; pilnas rodiklio pavadinimas 6 lape)?</v>
      </c>
      <c r="C254" s="648" t="str">
        <f>'4'!R17</f>
        <v>Ne</v>
      </c>
    </row>
    <row r="255" spans="1:3" ht="28.8" x14ac:dyDescent="0.3">
      <c r="A255" s="2" t="s">
        <v>88</v>
      </c>
      <c r="B255" s="509" t="str">
        <f t="shared" si="13"/>
        <v>Ar poreikis siejasi su rezultato rodikliu R.37 (darbo vietos; pilnas rodiklio pavadinimas 6 lape)?</v>
      </c>
      <c r="C255" s="648" t="str">
        <f>'4'!R18</f>
        <v>Ne</v>
      </c>
    </row>
    <row r="256" spans="1:3" ht="28.8" x14ac:dyDescent="0.3">
      <c r="A256" s="2" t="s">
        <v>89</v>
      </c>
      <c r="B256" s="509" t="str">
        <f t="shared" si="13"/>
        <v>Poreikis siejasi su rezultato rodikliu R.39 (kaimo verslai; pilnas rodiklio pavadinimas 6 lape)</v>
      </c>
      <c r="C256" s="648" t="str">
        <f>'4'!R19</f>
        <v>Ne</v>
      </c>
    </row>
    <row r="257" spans="1:3" ht="28.8" x14ac:dyDescent="0.3">
      <c r="A257" s="2" t="s">
        <v>90</v>
      </c>
      <c r="B257" s="509" t="str">
        <f t="shared" si="13"/>
        <v>Poreikis siejasi su rezultato rodikliu R.41 (paslaugos ir infrastruktūra; pilnas rodiklio pavadinimas 6 lape)</v>
      </c>
      <c r="C257" s="648" t="str">
        <f>'4'!R20</f>
        <v>Ne</v>
      </c>
    </row>
    <row r="258" spans="1:3" ht="28.8" x14ac:dyDescent="0.3">
      <c r="A258" s="2" t="s">
        <v>91</v>
      </c>
      <c r="B258" s="509" t="str">
        <f t="shared" si="13"/>
        <v>Poreikis siejasi su rezultato rodikliu R.42 (socialinė įtrauktis; pilnas rodiklio pavadinimas 6 lape)</v>
      </c>
      <c r="C258" s="648" t="str">
        <f>'4'!R21</f>
        <v>Ne</v>
      </c>
    </row>
    <row r="259" spans="1:3" x14ac:dyDescent="0.3">
      <c r="B259" s="649"/>
      <c r="C259" s="650"/>
    </row>
    <row r="260" spans="1:3" x14ac:dyDescent="0.3">
      <c r="B260" s="651"/>
      <c r="C260" s="652" t="str">
        <f>'4'!S6</f>
        <v>16 poreikis</v>
      </c>
    </row>
    <row r="261" spans="1:3" x14ac:dyDescent="0.3">
      <c r="A261" s="2" t="s">
        <v>16</v>
      </c>
      <c r="B261" s="509" t="str">
        <f>B244</f>
        <v>Poreikis</v>
      </c>
      <c r="C261" s="644">
        <f>'4'!S7</f>
        <v>0</v>
      </c>
    </row>
    <row r="262" spans="1:3" x14ac:dyDescent="0.3">
      <c r="A262" s="2" t="s">
        <v>17</v>
      </c>
      <c r="B262" s="509" t="str">
        <f t="shared" ref="B262:B275" si="14">B245</f>
        <v>Poreikio sąsaja su stiprybėmis ir (arba) galimybėmis</v>
      </c>
      <c r="C262" s="645">
        <f>'4'!S8</f>
        <v>0</v>
      </c>
    </row>
    <row r="263" spans="1:3" x14ac:dyDescent="0.3">
      <c r="A263" s="2" t="s">
        <v>79</v>
      </c>
      <c r="B263" s="509" t="str">
        <f t="shared" si="14"/>
        <v>Poreikio sąsaja su silpnybėmis ir (arba) grėsmėmis</v>
      </c>
      <c r="C263" s="645">
        <f>'4'!S9</f>
        <v>0</v>
      </c>
    </row>
    <row r="264" spans="1:3" ht="43.2" x14ac:dyDescent="0.3">
      <c r="A264" s="2" t="s">
        <v>80</v>
      </c>
      <c r="B264" s="509" t="str">
        <f t="shared" si="14"/>
        <v>Poreikio sąsaja su situacijos analizės rodikliais (poreikio dydžio, problemos masto, intervencijos poreikio kiekybinis pagrindimas)</v>
      </c>
      <c r="C264" s="645">
        <f>'4'!S10</f>
        <v>0</v>
      </c>
    </row>
    <row r="265" spans="1:3" ht="28.8" x14ac:dyDescent="0.3">
      <c r="A265" s="2" t="s">
        <v>81</v>
      </c>
      <c r="B265" s="509" t="str">
        <f t="shared" si="14"/>
        <v>Poreikio sąsaja su aukštesnio lygmens strateginiais dokumentais</v>
      </c>
      <c r="C265" s="645">
        <f>'4'!S11</f>
        <v>0</v>
      </c>
    </row>
    <row r="266" spans="1:3" x14ac:dyDescent="0.3">
      <c r="A266" s="2" t="s">
        <v>82</v>
      </c>
      <c r="B266" s="509" t="str">
        <f t="shared" si="14"/>
        <v>Poreikio sąsaja su VVG teritorijos gyventojų nuomone</v>
      </c>
      <c r="C266" s="645">
        <f>'4'!S12</f>
        <v>0</v>
      </c>
    </row>
    <row r="267" spans="1:3" x14ac:dyDescent="0.3">
      <c r="A267" s="2" t="s">
        <v>83</v>
      </c>
      <c r="B267" s="509" t="str">
        <f t="shared" si="14"/>
        <v>Poreikį tenkinančių VPS priemonių skaičius</v>
      </c>
      <c r="C267" s="646">
        <f>'4'!S13</f>
        <v>0</v>
      </c>
    </row>
    <row r="268" spans="1:3" x14ac:dyDescent="0.3">
      <c r="A268" s="2" t="s">
        <v>84</v>
      </c>
      <c r="B268" s="509" t="str">
        <f t="shared" si="14"/>
        <v>Susijęs nacionalinis poreikis 1</v>
      </c>
      <c r="C268" s="647" t="str">
        <f>'4'!S14</f>
        <v>Pasirinkite</v>
      </c>
    </row>
    <row r="269" spans="1:3" x14ac:dyDescent="0.3">
      <c r="A269" s="2" t="s">
        <v>85</v>
      </c>
      <c r="B269" s="509" t="str">
        <f t="shared" si="14"/>
        <v>Susijęs nacionalinis poreikis 2</v>
      </c>
      <c r="C269" s="647" t="str">
        <f>'4'!S15</f>
        <v>Pasirinkite</v>
      </c>
    </row>
    <row r="270" spans="1:3" x14ac:dyDescent="0.3">
      <c r="A270" s="2" t="s">
        <v>86</v>
      </c>
      <c r="B270" s="509" t="str">
        <f t="shared" si="14"/>
        <v>Susijęs nacionalinis poreikis 3</v>
      </c>
      <c r="C270" s="647" t="str">
        <f>'4'!S16</f>
        <v>Pasirinkite</v>
      </c>
    </row>
    <row r="271" spans="1:3" ht="28.8" x14ac:dyDescent="0.3">
      <c r="A271" s="2" t="s">
        <v>87</v>
      </c>
      <c r="B271" s="509" t="str">
        <f t="shared" si="14"/>
        <v>Ar poreikis siejasi su rezultato rodikliu R.3 (skaitmeninės technologijos; pilnas rodiklio pavadinimas 6 lape)?</v>
      </c>
      <c r="C271" s="648" t="str">
        <f>'4'!S17</f>
        <v>Ne</v>
      </c>
    </row>
    <row r="272" spans="1:3" ht="28.8" x14ac:dyDescent="0.3">
      <c r="A272" s="2" t="s">
        <v>88</v>
      </c>
      <c r="B272" s="509" t="str">
        <f t="shared" si="14"/>
        <v>Ar poreikis siejasi su rezultato rodikliu R.37 (darbo vietos; pilnas rodiklio pavadinimas 6 lape)?</v>
      </c>
      <c r="C272" s="648" t="str">
        <f>'4'!S18</f>
        <v>Ne</v>
      </c>
    </row>
    <row r="273" spans="1:3" ht="28.8" x14ac:dyDescent="0.3">
      <c r="A273" s="2" t="s">
        <v>89</v>
      </c>
      <c r="B273" s="509" t="str">
        <f t="shared" si="14"/>
        <v>Poreikis siejasi su rezultato rodikliu R.39 (kaimo verslai; pilnas rodiklio pavadinimas 6 lape)</v>
      </c>
      <c r="C273" s="648" t="str">
        <f>'4'!S19</f>
        <v>Ne</v>
      </c>
    </row>
    <row r="274" spans="1:3" ht="28.8" x14ac:dyDescent="0.3">
      <c r="A274" s="2" t="s">
        <v>90</v>
      </c>
      <c r="B274" s="509" t="str">
        <f t="shared" si="14"/>
        <v>Poreikis siejasi su rezultato rodikliu R.41 (paslaugos ir infrastruktūra; pilnas rodiklio pavadinimas 6 lape)</v>
      </c>
      <c r="C274" s="648" t="str">
        <f>'4'!S20</f>
        <v>Ne</v>
      </c>
    </row>
    <row r="275" spans="1:3" ht="28.8" x14ac:dyDescent="0.3">
      <c r="A275" s="2" t="s">
        <v>91</v>
      </c>
      <c r="B275" s="509" t="str">
        <f t="shared" si="14"/>
        <v>Poreikis siejasi su rezultato rodikliu R.42 (socialinė įtrauktis; pilnas rodiklio pavadinimas 6 lape)</v>
      </c>
      <c r="C275" s="648" t="str">
        <f>'4'!S21</f>
        <v>Ne</v>
      </c>
    </row>
    <row r="276" spans="1:3" x14ac:dyDescent="0.3">
      <c r="B276" s="649"/>
      <c r="C276" s="650"/>
    </row>
    <row r="277" spans="1:3" x14ac:dyDescent="0.3">
      <c r="B277" s="651"/>
      <c r="C277" s="652" t="str">
        <f>'4'!T6</f>
        <v>17 poreikis</v>
      </c>
    </row>
    <row r="278" spans="1:3" x14ac:dyDescent="0.3">
      <c r="A278" s="2" t="s">
        <v>16</v>
      </c>
      <c r="B278" s="509" t="str">
        <f>B261</f>
        <v>Poreikis</v>
      </c>
      <c r="C278" s="644">
        <f>'4'!T7</f>
        <v>0</v>
      </c>
    </row>
    <row r="279" spans="1:3" x14ac:dyDescent="0.3">
      <c r="A279" s="2" t="s">
        <v>17</v>
      </c>
      <c r="B279" s="509" t="str">
        <f t="shared" ref="B279:B292" si="15">B262</f>
        <v>Poreikio sąsaja su stiprybėmis ir (arba) galimybėmis</v>
      </c>
      <c r="C279" s="645">
        <f>'4'!T8</f>
        <v>0</v>
      </c>
    </row>
    <row r="280" spans="1:3" x14ac:dyDescent="0.3">
      <c r="A280" s="2" t="s">
        <v>79</v>
      </c>
      <c r="B280" s="509" t="str">
        <f t="shared" si="15"/>
        <v>Poreikio sąsaja su silpnybėmis ir (arba) grėsmėmis</v>
      </c>
      <c r="C280" s="645">
        <f>'4'!T9</f>
        <v>0</v>
      </c>
    </row>
    <row r="281" spans="1:3" ht="43.2" x14ac:dyDescent="0.3">
      <c r="A281" s="2" t="s">
        <v>80</v>
      </c>
      <c r="B281" s="509" t="str">
        <f t="shared" si="15"/>
        <v>Poreikio sąsaja su situacijos analizės rodikliais (poreikio dydžio, problemos masto, intervencijos poreikio kiekybinis pagrindimas)</v>
      </c>
      <c r="C281" s="645">
        <f>'4'!T10</f>
        <v>0</v>
      </c>
    </row>
    <row r="282" spans="1:3" ht="28.8" x14ac:dyDescent="0.3">
      <c r="A282" s="2" t="s">
        <v>81</v>
      </c>
      <c r="B282" s="509" t="str">
        <f t="shared" si="15"/>
        <v>Poreikio sąsaja su aukštesnio lygmens strateginiais dokumentais</v>
      </c>
      <c r="C282" s="645">
        <f>'4'!T11</f>
        <v>0</v>
      </c>
    </row>
    <row r="283" spans="1:3" x14ac:dyDescent="0.3">
      <c r="A283" s="2" t="s">
        <v>82</v>
      </c>
      <c r="B283" s="509" t="str">
        <f t="shared" si="15"/>
        <v>Poreikio sąsaja su VVG teritorijos gyventojų nuomone</v>
      </c>
      <c r="C283" s="645">
        <f>'4'!T12</f>
        <v>0</v>
      </c>
    </row>
    <row r="284" spans="1:3" x14ac:dyDescent="0.3">
      <c r="A284" s="2" t="s">
        <v>83</v>
      </c>
      <c r="B284" s="509" t="str">
        <f t="shared" si="15"/>
        <v>Poreikį tenkinančių VPS priemonių skaičius</v>
      </c>
      <c r="C284" s="646">
        <f>'4'!T13</f>
        <v>0</v>
      </c>
    </row>
    <row r="285" spans="1:3" x14ac:dyDescent="0.3">
      <c r="A285" s="2" t="s">
        <v>84</v>
      </c>
      <c r="B285" s="509" t="str">
        <f t="shared" si="15"/>
        <v>Susijęs nacionalinis poreikis 1</v>
      </c>
      <c r="C285" s="647" t="str">
        <f>'4'!T14</f>
        <v>Pasirinkite</v>
      </c>
    </row>
    <row r="286" spans="1:3" x14ac:dyDescent="0.3">
      <c r="A286" s="2" t="s">
        <v>85</v>
      </c>
      <c r="B286" s="509" t="str">
        <f t="shared" si="15"/>
        <v>Susijęs nacionalinis poreikis 2</v>
      </c>
      <c r="C286" s="647" t="str">
        <f>'4'!T15</f>
        <v>Pasirinkite</v>
      </c>
    </row>
    <row r="287" spans="1:3" x14ac:dyDescent="0.3">
      <c r="A287" s="2" t="s">
        <v>86</v>
      </c>
      <c r="B287" s="509" t="str">
        <f t="shared" si="15"/>
        <v>Susijęs nacionalinis poreikis 3</v>
      </c>
      <c r="C287" s="647" t="str">
        <f>'4'!T16</f>
        <v>Pasirinkite</v>
      </c>
    </row>
    <row r="288" spans="1:3" ht="28.8" x14ac:dyDescent="0.3">
      <c r="A288" s="2" t="s">
        <v>87</v>
      </c>
      <c r="B288" s="509" t="str">
        <f t="shared" si="15"/>
        <v>Ar poreikis siejasi su rezultato rodikliu R.3 (skaitmeninės technologijos; pilnas rodiklio pavadinimas 6 lape)?</v>
      </c>
      <c r="C288" s="648" t="str">
        <f>'4'!T17</f>
        <v>Ne</v>
      </c>
    </row>
    <row r="289" spans="1:3" ht="28.8" x14ac:dyDescent="0.3">
      <c r="A289" s="2" t="s">
        <v>88</v>
      </c>
      <c r="B289" s="509" t="str">
        <f t="shared" si="15"/>
        <v>Ar poreikis siejasi su rezultato rodikliu R.37 (darbo vietos; pilnas rodiklio pavadinimas 6 lape)?</v>
      </c>
      <c r="C289" s="648" t="str">
        <f>'4'!T18</f>
        <v>Ne</v>
      </c>
    </row>
    <row r="290" spans="1:3" ht="28.8" x14ac:dyDescent="0.3">
      <c r="A290" s="2" t="s">
        <v>89</v>
      </c>
      <c r="B290" s="509" t="str">
        <f t="shared" si="15"/>
        <v>Poreikis siejasi su rezultato rodikliu R.39 (kaimo verslai; pilnas rodiklio pavadinimas 6 lape)</v>
      </c>
      <c r="C290" s="648" t="str">
        <f>'4'!T19</f>
        <v>Ne</v>
      </c>
    </row>
    <row r="291" spans="1:3" ht="28.8" x14ac:dyDescent="0.3">
      <c r="A291" s="2" t="s">
        <v>90</v>
      </c>
      <c r="B291" s="509" t="str">
        <f t="shared" si="15"/>
        <v>Poreikis siejasi su rezultato rodikliu R.41 (paslaugos ir infrastruktūra; pilnas rodiklio pavadinimas 6 lape)</v>
      </c>
      <c r="C291" s="648" t="str">
        <f>'4'!T20</f>
        <v>Ne</v>
      </c>
    </row>
    <row r="292" spans="1:3" ht="28.8" x14ac:dyDescent="0.3">
      <c r="A292" s="2" t="s">
        <v>91</v>
      </c>
      <c r="B292" s="509" t="str">
        <f t="shared" si="15"/>
        <v>Poreikis siejasi su rezultato rodikliu R.42 (socialinė įtrauktis; pilnas rodiklio pavadinimas 6 lape)</v>
      </c>
      <c r="C292" s="648" t="str">
        <f>'4'!T21</f>
        <v>Ne</v>
      </c>
    </row>
    <row r="293" spans="1:3" x14ac:dyDescent="0.3">
      <c r="B293" s="649"/>
      <c r="C293" s="650"/>
    </row>
    <row r="294" spans="1:3" x14ac:dyDescent="0.3">
      <c r="B294" s="651"/>
      <c r="C294" s="652" t="str">
        <f>'4'!U6</f>
        <v>18 poreikis</v>
      </c>
    </row>
    <row r="295" spans="1:3" x14ac:dyDescent="0.3">
      <c r="A295" s="2" t="s">
        <v>16</v>
      </c>
      <c r="B295" s="509" t="str">
        <f>B278</f>
        <v>Poreikis</v>
      </c>
      <c r="C295" s="644">
        <f>'4'!U7</f>
        <v>0</v>
      </c>
    </row>
    <row r="296" spans="1:3" x14ac:dyDescent="0.3">
      <c r="A296" s="2" t="s">
        <v>17</v>
      </c>
      <c r="B296" s="509" t="str">
        <f t="shared" ref="B296:B309" si="16">B279</f>
        <v>Poreikio sąsaja su stiprybėmis ir (arba) galimybėmis</v>
      </c>
      <c r="C296" s="645">
        <f>'4'!U8</f>
        <v>0</v>
      </c>
    </row>
    <row r="297" spans="1:3" x14ac:dyDescent="0.3">
      <c r="A297" s="2" t="s">
        <v>79</v>
      </c>
      <c r="B297" s="509" t="str">
        <f t="shared" si="16"/>
        <v>Poreikio sąsaja su silpnybėmis ir (arba) grėsmėmis</v>
      </c>
      <c r="C297" s="645">
        <f>'4'!U9</f>
        <v>0</v>
      </c>
    </row>
    <row r="298" spans="1:3" ht="43.2" x14ac:dyDescent="0.3">
      <c r="A298" s="2" t="s">
        <v>80</v>
      </c>
      <c r="B298" s="509" t="str">
        <f t="shared" si="16"/>
        <v>Poreikio sąsaja su situacijos analizės rodikliais (poreikio dydžio, problemos masto, intervencijos poreikio kiekybinis pagrindimas)</v>
      </c>
      <c r="C298" s="645">
        <f>'4'!U10</f>
        <v>0</v>
      </c>
    </row>
    <row r="299" spans="1:3" ht="28.8" x14ac:dyDescent="0.3">
      <c r="A299" s="2" t="s">
        <v>81</v>
      </c>
      <c r="B299" s="509" t="str">
        <f t="shared" si="16"/>
        <v>Poreikio sąsaja su aukštesnio lygmens strateginiais dokumentais</v>
      </c>
      <c r="C299" s="645">
        <f>'4'!U11</f>
        <v>0</v>
      </c>
    </row>
    <row r="300" spans="1:3" x14ac:dyDescent="0.3">
      <c r="A300" s="2" t="s">
        <v>82</v>
      </c>
      <c r="B300" s="509" t="str">
        <f t="shared" si="16"/>
        <v>Poreikio sąsaja su VVG teritorijos gyventojų nuomone</v>
      </c>
      <c r="C300" s="645">
        <f>'4'!U12</f>
        <v>0</v>
      </c>
    </row>
    <row r="301" spans="1:3" x14ac:dyDescent="0.3">
      <c r="A301" s="2" t="s">
        <v>83</v>
      </c>
      <c r="B301" s="509" t="str">
        <f t="shared" si="16"/>
        <v>Poreikį tenkinančių VPS priemonių skaičius</v>
      </c>
      <c r="C301" s="646">
        <f>'4'!U13</f>
        <v>0</v>
      </c>
    </row>
    <row r="302" spans="1:3" x14ac:dyDescent="0.3">
      <c r="A302" s="2" t="s">
        <v>84</v>
      </c>
      <c r="B302" s="509" t="str">
        <f t="shared" si="16"/>
        <v>Susijęs nacionalinis poreikis 1</v>
      </c>
      <c r="C302" s="647" t="str">
        <f>'4'!U14</f>
        <v>Pasirinkite</v>
      </c>
    </row>
    <row r="303" spans="1:3" x14ac:dyDescent="0.3">
      <c r="A303" s="2" t="s">
        <v>85</v>
      </c>
      <c r="B303" s="509" t="str">
        <f t="shared" si="16"/>
        <v>Susijęs nacionalinis poreikis 2</v>
      </c>
      <c r="C303" s="647" t="str">
        <f>'4'!U15</f>
        <v>Pasirinkite</v>
      </c>
    </row>
    <row r="304" spans="1:3" x14ac:dyDescent="0.3">
      <c r="A304" s="2" t="s">
        <v>86</v>
      </c>
      <c r="B304" s="509" t="str">
        <f t="shared" si="16"/>
        <v>Susijęs nacionalinis poreikis 3</v>
      </c>
      <c r="C304" s="647" t="str">
        <f>'4'!U16</f>
        <v>Pasirinkite</v>
      </c>
    </row>
    <row r="305" spans="1:3" ht="28.8" x14ac:dyDescent="0.3">
      <c r="A305" s="2" t="s">
        <v>87</v>
      </c>
      <c r="B305" s="509" t="str">
        <f t="shared" si="16"/>
        <v>Ar poreikis siejasi su rezultato rodikliu R.3 (skaitmeninės technologijos; pilnas rodiklio pavadinimas 6 lape)?</v>
      </c>
      <c r="C305" s="648" t="str">
        <f>'4'!U17</f>
        <v>Ne</v>
      </c>
    </row>
    <row r="306" spans="1:3" ht="28.8" x14ac:dyDescent="0.3">
      <c r="A306" s="2" t="s">
        <v>88</v>
      </c>
      <c r="B306" s="509" t="str">
        <f t="shared" si="16"/>
        <v>Ar poreikis siejasi su rezultato rodikliu R.37 (darbo vietos; pilnas rodiklio pavadinimas 6 lape)?</v>
      </c>
      <c r="C306" s="648" t="str">
        <f>'4'!U18</f>
        <v>Ne</v>
      </c>
    </row>
    <row r="307" spans="1:3" ht="28.8" x14ac:dyDescent="0.3">
      <c r="A307" s="2" t="s">
        <v>89</v>
      </c>
      <c r="B307" s="509" t="str">
        <f t="shared" si="16"/>
        <v>Poreikis siejasi su rezultato rodikliu R.39 (kaimo verslai; pilnas rodiklio pavadinimas 6 lape)</v>
      </c>
      <c r="C307" s="648" t="str">
        <f>'4'!U19</f>
        <v>Ne</v>
      </c>
    </row>
    <row r="308" spans="1:3" ht="28.8" x14ac:dyDescent="0.3">
      <c r="A308" s="2" t="s">
        <v>90</v>
      </c>
      <c r="B308" s="509" t="str">
        <f t="shared" si="16"/>
        <v>Poreikis siejasi su rezultato rodikliu R.41 (paslaugos ir infrastruktūra; pilnas rodiklio pavadinimas 6 lape)</v>
      </c>
      <c r="C308" s="648" t="str">
        <f>'4'!U20</f>
        <v>Ne</v>
      </c>
    </row>
    <row r="309" spans="1:3" ht="28.8" x14ac:dyDescent="0.3">
      <c r="A309" s="2" t="s">
        <v>91</v>
      </c>
      <c r="B309" s="509" t="str">
        <f t="shared" si="16"/>
        <v>Poreikis siejasi su rezultato rodikliu R.42 (socialinė įtrauktis; pilnas rodiklio pavadinimas 6 lape)</v>
      </c>
      <c r="C309" s="648" t="str">
        <f>'4'!U21</f>
        <v>Ne</v>
      </c>
    </row>
    <row r="310" spans="1:3" x14ac:dyDescent="0.3">
      <c r="B310" s="649"/>
      <c r="C310" s="650"/>
    </row>
    <row r="311" spans="1:3" x14ac:dyDescent="0.3">
      <c r="B311" s="651"/>
      <c r="C311" s="652" t="str">
        <f>'4'!V6</f>
        <v>19 poreikis</v>
      </c>
    </row>
    <row r="312" spans="1:3" x14ac:dyDescent="0.3">
      <c r="A312" s="2" t="s">
        <v>16</v>
      </c>
      <c r="B312" s="509" t="str">
        <f>B295</f>
        <v>Poreikis</v>
      </c>
      <c r="C312" s="644">
        <f>'4'!V7</f>
        <v>0</v>
      </c>
    </row>
    <row r="313" spans="1:3" x14ac:dyDescent="0.3">
      <c r="A313" s="2" t="s">
        <v>17</v>
      </c>
      <c r="B313" s="509" t="str">
        <f t="shared" ref="B313:B326" si="17">B296</f>
        <v>Poreikio sąsaja su stiprybėmis ir (arba) galimybėmis</v>
      </c>
      <c r="C313" s="645">
        <f>'4'!V8</f>
        <v>0</v>
      </c>
    </row>
    <row r="314" spans="1:3" x14ac:dyDescent="0.3">
      <c r="A314" s="2" t="s">
        <v>79</v>
      </c>
      <c r="B314" s="509" t="str">
        <f t="shared" si="17"/>
        <v>Poreikio sąsaja su silpnybėmis ir (arba) grėsmėmis</v>
      </c>
      <c r="C314" s="645">
        <f>'4'!V9</f>
        <v>0</v>
      </c>
    </row>
    <row r="315" spans="1:3" ht="43.2" x14ac:dyDescent="0.3">
      <c r="A315" s="2" t="s">
        <v>80</v>
      </c>
      <c r="B315" s="509" t="str">
        <f t="shared" si="17"/>
        <v>Poreikio sąsaja su situacijos analizės rodikliais (poreikio dydžio, problemos masto, intervencijos poreikio kiekybinis pagrindimas)</v>
      </c>
      <c r="C315" s="645">
        <f>'4'!V10</f>
        <v>0</v>
      </c>
    </row>
    <row r="316" spans="1:3" ht="28.8" x14ac:dyDescent="0.3">
      <c r="A316" s="2" t="s">
        <v>81</v>
      </c>
      <c r="B316" s="509" t="str">
        <f t="shared" si="17"/>
        <v>Poreikio sąsaja su aukštesnio lygmens strateginiais dokumentais</v>
      </c>
      <c r="C316" s="645">
        <f>'4'!V11</f>
        <v>0</v>
      </c>
    </row>
    <row r="317" spans="1:3" x14ac:dyDescent="0.3">
      <c r="A317" s="2" t="s">
        <v>82</v>
      </c>
      <c r="B317" s="509" t="str">
        <f t="shared" si="17"/>
        <v>Poreikio sąsaja su VVG teritorijos gyventojų nuomone</v>
      </c>
      <c r="C317" s="645">
        <f>'4'!V12</f>
        <v>0</v>
      </c>
    </row>
    <row r="318" spans="1:3" x14ac:dyDescent="0.3">
      <c r="A318" s="2" t="s">
        <v>83</v>
      </c>
      <c r="B318" s="509" t="str">
        <f t="shared" si="17"/>
        <v>Poreikį tenkinančių VPS priemonių skaičius</v>
      </c>
      <c r="C318" s="646">
        <f>'4'!V13</f>
        <v>0</v>
      </c>
    </row>
    <row r="319" spans="1:3" x14ac:dyDescent="0.3">
      <c r="A319" s="2" t="s">
        <v>84</v>
      </c>
      <c r="B319" s="509" t="str">
        <f t="shared" si="17"/>
        <v>Susijęs nacionalinis poreikis 1</v>
      </c>
      <c r="C319" s="647" t="str">
        <f>'4'!V14</f>
        <v>Pasirinkite</v>
      </c>
    </row>
    <row r="320" spans="1:3" x14ac:dyDescent="0.3">
      <c r="A320" s="2" t="s">
        <v>85</v>
      </c>
      <c r="B320" s="509" t="str">
        <f t="shared" si="17"/>
        <v>Susijęs nacionalinis poreikis 2</v>
      </c>
      <c r="C320" s="647" t="str">
        <f>'4'!V15</f>
        <v>Pasirinkite</v>
      </c>
    </row>
    <row r="321" spans="1:3" x14ac:dyDescent="0.3">
      <c r="A321" s="2" t="s">
        <v>86</v>
      </c>
      <c r="B321" s="509" t="str">
        <f t="shared" si="17"/>
        <v>Susijęs nacionalinis poreikis 3</v>
      </c>
      <c r="C321" s="647" t="str">
        <f>'4'!V16</f>
        <v>Pasirinkite</v>
      </c>
    </row>
    <row r="322" spans="1:3" ht="28.8" x14ac:dyDescent="0.3">
      <c r="A322" s="2" t="s">
        <v>87</v>
      </c>
      <c r="B322" s="509" t="str">
        <f t="shared" si="17"/>
        <v>Ar poreikis siejasi su rezultato rodikliu R.3 (skaitmeninės technologijos; pilnas rodiklio pavadinimas 6 lape)?</v>
      </c>
      <c r="C322" s="648" t="str">
        <f>'4'!V17</f>
        <v>Ne</v>
      </c>
    </row>
    <row r="323" spans="1:3" ht="28.8" x14ac:dyDescent="0.3">
      <c r="A323" s="2" t="s">
        <v>88</v>
      </c>
      <c r="B323" s="509" t="str">
        <f t="shared" si="17"/>
        <v>Ar poreikis siejasi su rezultato rodikliu R.37 (darbo vietos; pilnas rodiklio pavadinimas 6 lape)?</v>
      </c>
      <c r="C323" s="648" t="str">
        <f>'4'!V18</f>
        <v>Ne</v>
      </c>
    </row>
    <row r="324" spans="1:3" ht="28.8" x14ac:dyDescent="0.3">
      <c r="A324" s="2" t="s">
        <v>89</v>
      </c>
      <c r="B324" s="509" t="str">
        <f t="shared" si="17"/>
        <v>Poreikis siejasi su rezultato rodikliu R.39 (kaimo verslai; pilnas rodiklio pavadinimas 6 lape)</v>
      </c>
      <c r="C324" s="648" t="str">
        <f>'4'!V19</f>
        <v>Ne</v>
      </c>
    </row>
    <row r="325" spans="1:3" ht="28.8" x14ac:dyDescent="0.3">
      <c r="A325" s="2" t="s">
        <v>90</v>
      </c>
      <c r="B325" s="509" t="str">
        <f t="shared" si="17"/>
        <v>Poreikis siejasi su rezultato rodikliu R.41 (paslaugos ir infrastruktūra; pilnas rodiklio pavadinimas 6 lape)</v>
      </c>
      <c r="C325" s="648" t="str">
        <f>'4'!V20</f>
        <v>Ne</v>
      </c>
    </row>
    <row r="326" spans="1:3" ht="28.8" x14ac:dyDescent="0.3">
      <c r="A326" s="2" t="s">
        <v>91</v>
      </c>
      <c r="B326" s="509" t="str">
        <f t="shared" si="17"/>
        <v>Poreikis siejasi su rezultato rodikliu R.42 (socialinė įtrauktis; pilnas rodiklio pavadinimas 6 lape)</v>
      </c>
      <c r="C326" s="648" t="str">
        <f>'4'!V21</f>
        <v>Ne</v>
      </c>
    </row>
    <row r="327" spans="1:3" x14ac:dyDescent="0.3">
      <c r="B327" s="649"/>
      <c r="C327" s="650"/>
    </row>
    <row r="328" spans="1:3" x14ac:dyDescent="0.3">
      <c r="B328" s="651"/>
      <c r="C328" s="652" t="str">
        <f>'4'!W6</f>
        <v>20 poreikis</v>
      </c>
    </row>
    <row r="329" spans="1:3" x14ac:dyDescent="0.3">
      <c r="A329" s="2" t="s">
        <v>16</v>
      </c>
      <c r="B329" s="509" t="str">
        <f>B312</f>
        <v>Poreikis</v>
      </c>
      <c r="C329" s="644">
        <f>'4'!W7</f>
        <v>0</v>
      </c>
    </row>
    <row r="330" spans="1:3" x14ac:dyDescent="0.3">
      <c r="A330" s="2" t="s">
        <v>17</v>
      </c>
      <c r="B330" s="509" t="str">
        <f t="shared" ref="B330:B343" si="18">B313</f>
        <v>Poreikio sąsaja su stiprybėmis ir (arba) galimybėmis</v>
      </c>
      <c r="C330" s="645">
        <f>'4'!W8</f>
        <v>0</v>
      </c>
    </row>
    <row r="331" spans="1:3" x14ac:dyDescent="0.3">
      <c r="A331" s="2" t="s">
        <v>79</v>
      </c>
      <c r="B331" s="509" t="str">
        <f t="shared" si="18"/>
        <v>Poreikio sąsaja su silpnybėmis ir (arba) grėsmėmis</v>
      </c>
      <c r="C331" s="645">
        <f>'4'!W9</f>
        <v>0</v>
      </c>
    </row>
    <row r="332" spans="1:3" ht="43.2" x14ac:dyDescent="0.3">
      <c r="A332" s="2" t="s">
        <v>80</v>
      </c>
      <c r="B332" s="509" t="str">
        <f t="shared" si="18"/>
        <v>Poreikio sąsaja su situacijos analizės rodikliais (poreikio dydžio, problemos masto, intervencijos poreikio kiekybinis pagrindimas)</v>
      </c>
      <c r="C332" s="645">
        <f>'4'!W10</f>
        <v>0</v>
      </c>
    </row>
    <row r="333" spans="1:3" ht="28.8" x14ac:dyDescent="0.3">
      <c r="A333" s="2" t="s">
        <v>81</v>
      </c>
      <c r="B333" s="509" t="str">
        <f t="shared" si="18"/>
        <v>Poreikio sąsaja su aukštesnio lygmens strateginiais dokumentais</v>
      </c>
      <c r="C333" s="645">
        <f>'4'!W11</f>
        <v>0</v>
      </c>
    </row>
    <row r="334" spans="1:3" x14ac:dyDescent="0.3">
      <c r="A334" s="2" t="s">
        <v>82</v>
      </c>
      <c r="B334" s="509" t="str">
        <f t="shared" si="18"/>
        <v>Poreikio sąsaja su VVG teritorijos gyventojų nuomone</v>
      </c>
      <c r="C334" s="645">
        <f>'4'!W12</f>
        <v>0</v>
      </c>
    </row>
    <row r="335" spans="1:3" x14ac:dyDescent="0.3">
      <c r="A335" s="2" t="s">
        <v>83</v>
      </c>
      <c r="B335" s="509" t="str">
        <f t="shared" si="18"/>
        <v>Poreikį tenkinančių VPS priemonių skaičius</v>
      </c>
      <c r="C335" s="646">
        <f>'4'!W13</f>
        <v>0</v>
      </c>
    </row>
    <row r="336" spans="1:3" x14ac:dyDescent="0.3">
      <c r="A336" s="2" t="s">
        <v>84</v>
      </c>
      <c r="B336" s="509" t="str">
        <f t="shared" si="18"/>
        <v>Susijęs nacionalinis poreikis 1</v>
      </c>
      <c r="C336" s="647" t="str">
        <f>'4'!W14</f>
        <v>Pasirinkite</v>
      </c>
    </row>
    <row r="337" spans="1:3" x14ac:dyDescent="0.3">
      <c r="A337" s="2" t="s">
        <v>85</v>
      </c>
      <c r="B337" s="509" t="str">
        <f t="shared" si="18"/>
        <v>Susijęs nacionalinis poreikis 2</v>
      </c>
      <c r="C337" s="647" t="str">
        <f>'4'!W15</f>
        <v>Pasirinkite</v>
      </c>
    </row>
    <row r="338" spans="1:3" x14ac:dyDescent="0.3">
      <c r="A338" s="2" t="s">
        <v>86</v>
      </c>
      <c r="B338" s="509" t="str">
        <f t="shared" si="18"/>
        <v>Susijęs nacionalinis poreikis 3</v>
      </c>
      <c r="C338" s="647" t="str">
        <f>'4'!W16</f>
        <v>Pasirinkite</v>
      </c>
    </row>
    <row r="339" spans="1:3" ht="28.8" x14ac:dyDescent="0.3">
      <c r="A339" s="2" t="s">
        <v>87</v>
      </c>
      <c r="B339" s="509" t="str">
        <f t="shared" si="18"/>
        <v>Ar poreikis siejasi su rezultato rodikliu R.3 (skaitmeninės technologijos; pilnas rodiklio pavadinimas 6 lape)?</v>
      </c>
      <c r="C339" s="648" t="str">
        <f>'4'!W17</f>
        <v>Ne</v>
      </c>
    </row>
    <row r="340" spans="1:3" ht="28.8" x14ac:dyDescent="0.3">
      <c r="A340" s="2" t="s">
        <v>88</v>
      </c>
      <c r="B340" s="509" t="str">
        <f t="shared" si="18"/>
        <v>Ar poreikis siejasi su rezultato rodikliu R.37 (darbo vietos; pilnas rodiklio pavadinimas 6 lape)?</v>
      </c>
      <c r="C340" s="648" t="str">
        <f>'4'!W18</f>
        <v>Ne</v>
      </c>
    </row>
    <row r="341" spans="1:3" ht="28.8" x14ac:dyDescent="0.3">
      <c r="A341" s="2" t="s">
        <v>89</v>
      </c>
      <c r="B341" s="509" t="str">
        <f t="shared" si="18"/>
        <v>Poreikis siejasi su rezultato rodikliu R.39 (kaimo verslai; pilnas rodiklio pavadinimas 6 lape)</v>
      </c>
      <c r="C341" s="648" t="str">
        <f>'4'!W19</f>
        <v>Ne</v>
      </c>
    </row>
    <row r="342" spans="1:3" ht="28.8" x14ac:dyDescent="0.3">
      <c r="A342" s="2" t="s">
        <v>90</v>
      </c>
      <c r="B342" s="509" t="str">
        <f t="shared" si="18"/>
        <v>Poreikis siejasi su rezultato rodikliu R.41 (paslaugos ir infrastruktūra; pilnas rodiklio pavadinimas 6 lape)</v>
      </c>
      <c r="C342" s="648" t="str">
        <f>'4'!W20</f>
        <v>Ne</v>
      </c>
    </row>
    <row r="343" spans="1:3" ht="29.4" thickBot="1" x14ac:dyDescent="0.35">
      <c r="A343" s="2" t="s">
        <v>91</v>
      </c>
      <c r="B343" s="516" t="str">
        <f t="shared" si="18"/>
        <v>Poreikis siejasi su rezultato rodikliu R.42 (socialinė įtrauktis; pilnas rodiklio pavadinimas 6 lape)</v>
      </c>
      <c r="C343" s="653" t="str">
        <f>'4'!W21</f>
        <v>Ne</v>
      </c>
    </row>
  </sheetData>
  <phoneticPr fontId="8" type="noConversion"/>
  <pageMargins left="0.70866141732283472" right="0.70866141732283472" top="0.74803149606299213" bottom="0.74803149606299213" header="0.31496062992125984" footer="0.31496062992125984"/>
  <pageSetup paperSize="9" scale="79" orientation="portrait" horizontalDpi="4294967293" verticalDpi="0" r:id="rId1"/>
  <colBreaks count="1" manualBreakCount="1">
    <brk id="3"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sheetPr>
  <dimension ref="A1:E1543"/>
  <sheetViews>
    <sheetView topLeftCell="A395" zoomScaleNormal="100" workbookViewId="0">
      <selection activeCell="C379" sqref="C379"/>
    </sheetView>
  </sheetViews>
  <sheetFormatPr defaultColWidth="9.109375" defaultRowHeight="14.4" x14ac:dyDescent="0.3"/>
  <cols>
    <col min="1" max="1" width="8.6640625" style="607" customWidth="1"/>
    <col min="2" max="2" width="50.6640625" style="1" customWidth="1"/>
    <col min="3" max="3" width="50.6640625" style="383" customWidth="1"/>
    <col min="4" max="16384" width="9.109375" style="13"/>
  </cols>
  <sheetData>
    <row r="1" spans="1:5" s="113" customFormat="1" ht="18" x14ac:dyDescent="0.3">
      <c r="A1" s="116" t="str">
        <f>'10'!A1</f>
        <v>10.</v>
      </c>
      <c r="B1" s="116"/>
      <c r="E1" s="108" t="s">
        <v>1512</v>
      </c>
    </row>
    <row r="2" spans="1:5" customFormat="1" x14ac:dyDescent="0.3">
      <c r="C2" s="153"/>
      <c r="E2" s="605" t="s">
        <v>1612</v>
      </c>
    </row>
    <row r="3" spans="1:5" x14ac:dyDescent="0.3">
      <c r="A3" s="1"/>
      <c r="B3" s="140" t="s">
        <v>1272</v>
      </c>
      <c r="C3" s="608" t="str">
        <f>'1'!C8</f>
        <v>TRAK</v>
      </c>
      <c r="E3" s="606" t="s">
        <v>1640</v>
      </c>
    </row>
    <row r="4" spans="1:5" customFormat="1" ht="15" thickBot="1" x14ac:dyDescent="0.35">
      <c r="C4" s="153"/>
      <c r="E4" s="605" t="s">
        <v>1639</v>
      </c>
    </row>
    <row r="5" spans="1:5" x14ac:dyDescent="0.3">
      <c r="A5" s="1"/>
      <c r="B5" s="668"/>
      <c r="C5" s="669" t="str">
        <f>'10'!D6</f>
        <v>1 priemonė</v>
      </c>
    </row>
    <row r="6" spans="1:5" ht="28.8" x14ac:dyDescent="0.3">
      <c r="A6" s="2" t="s">
        <v>188</v>
      </c>
      <c r="B6" s="509" t="str">
        <f>'10'!B7</f>
        <v>Priemonės pavadinimas</v>
      </c>
      <c r="C6" s="670" t="str">
        <f>'10'!D7</f>
        <v>Kraštovaizdžio išsaugojimas ir pritaikymas poilsiui, sveikatinimui, turzmui</v>
      </c>
    </row>
    <row r="7" spans="1:5" x14ac:dyDescent="0.3">
      <c r="A7" s="2" t="s">
        <v>189</v>
      </c>
      <c r="B7" s="671" t="str">
        <f>'10'!B8</f>
        <v>Priemonės rūšis</v>
      </c>
      <c r="C7" s="670" t="str">
        <f>'10'!D8</f>
        <v>Veiklos projektai</v>
      </c>
    </row>
    <row r="8" spans="1:5" x14ac:dyDescent="0.3">
      <c r="A8" s="2" t="s">
        <v>190</v>
      </c>
      <c r="B8" s="671" t="str">
        <f>'10'!B9</f>
        <v>VVG teritorijos poreikių, kuriuos tenkina priemonė, skaičius</v>
      </c>
      <c r="C8" s="670">
        <f>'10'!D9</f>
        <v>3</v>
      </c>
    </row>
    <row r="9" spans="1:5" x14ac:dyDescent="0.3">
      <c r="A9" s="2" t="s">
        <v>191</v>
      </c>
      <c r="B9" s="671" t="str">
        <f>'10'!B10</f>
        <v>BŽŪP tikslų, kuriuos įgyvendina priemonė, skaičius</v>
      </c>
      <c r="C9" s="670">
        <f>'10'!D10</f>
        <v>3</v>
      </c>
    </row>
    <row r="10" spans="1:5" ht="43.2" x14ac:dyDescent="0.3">
      <c r="A10" s="2" t="s">
        <v>192</v>
      </c>
      <c r="B10" s="671" t="str">
        <f>'10'!B11</f>
        <v>Pagrindinis BŽŪP tikslas, kurį įgyvendina VPS priemonė</v>
      </c>
      <c r="C10" s="672" t="str">
        <f>'10'!D11</f>
        <v>SO6. Prisidėti prie biologinės įvairovės nykimo sustabdymo ir sustabdymo, gerinti ekosistemų funkcijas ir išsaugoti buveines bei kraštovaizdžius</v>
      </c>
    </row>
    <row r="11" spans="1:5" ht="28.8" x14ac:dyDescent="0.3">
      <c r="A11" s="2" t="s">
        <v>193</v>
      </c>
      <c r="B11" s="673" t="str">
        <f>'10'!B12</f>
        <v>Ar priemonė prisideda prie 4 konkretaus BŽŪP tikslo? (tikslas nurodytas 5 lape)</v>
      </c>
      <c r="C11" s="674" t="str">
        <f>'10'!D12</f>
        <v>Ne</v>
      </c>
    </row>
    <row r="12" spans="1:5" ht="28.8" x14ac:dyDescent="0.3">
      <c r="A12" s="2" t="s">
        <v>194</v>
      </c>
      <c r="B12" s="673" t="str">
        <f>'10'!B13</f>
        <v>Ar priemonė prisideda prie 5 konkretaus BŽŪP tikslo? (tikslas nurodytas 5 lape)</v>
      </c>
      <c r="C12" s="674" t="str">
        <f>'10'!D13</f>
        <v>Ne</v>
      </c>
    </row>
    <row r="13" spans="1:5" ht="28.8" x14ac:dyDescent="0.3">
      <c r="A13" s="2" t="s">
        <v>195</v>
      </c>
      <c r="B13" s="673" t="str">
        <f>'10'!B14</f>
        <v>Ar priemonė prisideda prie 6 konkretaus BŽŪP tikslo? (tikslas nurodytas 5 lape)</v>
      </c>
      <c r="C13" s="674" t="str">
        <f>'10'!D14</f>
        <v>Taip</v>
      </c>
    </row>
    <row r="14" spans="1:5" ht="28.8" x14ac:dyDescent="0.3">
      <c r="A14" s="2" t="s">
        <v>196</v>
      </c>
      <c r="B14" s="673" t="str">
        <f>'10'!B15</f>
        <v>Ar priemonė prisideda prie 9 konkretaus BŽŪP tikslo? (tikslas nurodytas 5 lape)</v>
      </c>
      <c r="C14" s="674" t="str">
        <f>'10'!D15</f>
        <v>Ne</v>
      </c>
    </row>
    <row r="15" spans="1:5" x14ac:dyDescent="0.3">
      <c r="A15" s="2" t="s">
        <v>94</v>
      </c>
      <c r="B15" s="675" t="str">
        <f>'10'!B16</f>
        <v>A dalis. Priemonės intervencijos logika:</v>
      </c>
      <c r="C15" s="676"/>
    </row>
    <row r="16" spans="1:5" ht="144" x14ac:dyDescent="0.3">
      <c r="A16" s="2" t="s">
        <v>197</v>
      </c>
      <c r="B16" s="673" t="str">
        <f>'10'!B17</f>
        <v>Priemonės tikslas, ryšys su pagrindiniu BŽŪP tikslu ir VVG teritorijos poreikiais (problemomis ir (arba) potencialu), ryšys su VPS tema (jei taikoma)</v>
      </c>
      <c r="C16" s="677" t="str">
        <f>'10'!D17</f>
        <v xml:space="preserve">Susitikimuose ir apklausoje buvo prieita prie išvados, kad saugomas teritorijas galima išnaudoti kaip krašto išskirtinumą ne tik turizmui, bet vietos gyventojui, skatinti gyventojus tvariai mąstyti. Gamtos paminklai,  gražios, bet dar vis apleistos erdvės, išskirtinis kraštovaizdis saugomose teritorijose - neišnaudotas potencialas. Sprendžiama problema – atsiranda natūralių laisvalaikio erdvių. Priemonė siejasi su tema, nes  skatinamas tvarios aplinkos kūrimas (nykstančios bioįvairovės,  kraštovaizdžio  saugojimas) bendradarbiaujant.  Tenkinami 1, 3 ir 4 VPS poreikiai. </v>
      </c>
    </row>
    <row r="17" spans="1:3" ht="43.2" x14ac:dyDescent="0.3">
      <c r="A17" s="2" t="s">
        <v>198</v>
      </c>
      <c r="B17" s="671" t="str">
        <f>'10'!B18</f>
        <v>Pokytis, kurio siekiama VPS priemone</v>
      </c>
      <c r="C17" s="677" t="str">
        <f>'10'!D18</f>
        <v xml:space="preserve">Planuojami 8 projektai VVG teritorijoje. Bus patenkinti 1, 3 ir 4 poreikiai. Sutvarkytos/pritaikytos ne mažiau kaip 8 viešosios erdvės gamtoje. </v>
      </c>
    </row>
    <row r="18" spans="1:3" ht="28.8" x14ac:dyDescent="0.3">
      <c r="A18" s="2" t="s">
        <v>199</v>
      </c>
      <c r="B18" s="509" t="str">
        <f>'10'!B19</f>
        <v>Kaip priemonė prisidės prie horizontalaus tikslo d įgyvendinimo? (pildoma, jei taikoma)</v>
      </c>
      <c r="C18" s="677" t="str">
        <f>'10'!D19</f>
        <v>Netaikoma</v>
      </c>
    </row>
    <row r="19" spans="1:3" ht="28.8" x14ac:dyDescent="0.3">
      <c r="A19" s="2" t="s">
        <v>200</v>
      </c>
      <c r="B19" s="509" t="str">
        <f>'10'!B20</f>
        <v>Kaip priemonė prisidės prie horizontalaus tikslo e įgyvendinimo? (pildoma, jei taikoma)</v>
      </c>
      <c r="C19" s="677" t="str">
        <f>'10'!D20</f>
        <v xml:space="preserve">Netaikoma </v>
      </c>
    </row>
    <row r="20" spans="1:3" ht="28.8" x14ac:dyDescent="0.3">
      <c r="A20" s="2" t="s">
        <v>201</v>
      </c>
      <c r="B20" s="509" t="str">
        <f>'10'!B21</f>
        <v>Kaip priemonė prisidės prie horizontalaus tikslo f įgyvendinimo? (pildoma, jei taikoma)</v>
      </c>
      <c r="C20" s="677" t="str">
        <f>'10'!D21</f>
        <v xml:space="preserve">Bus privalomi partneriai. </v>
      </c>
    </row>
    <row r="21" spans="1:3" ht="28.8" x14ac:dyDescent="0.3">
      <c r="A21" s="2" t="s">
        <v>202</v>
      </c>
      <c r="B21" s="509" t="str">
        <f>'10'!B22</f>
        <v>Kaip priemonė prisidės prie horizontalaus tikslo i įgyvendinimo? (pildoma, jei taikoma)</v>
      </c>
      <c r="C21" s="677" t="str">
        <f>'10'!D22</f>
        <v>Netaikoma.</v>
      </c>
    </row>
    <row r="22" spans="1:3" ht="28.8" x14ac:dyDescent="0.3">
      <c r="A22" s="2" t="s">
        <v>203</v>
      </c>
      <c r="B22" s="675" t="str">
        <f>'10'!B23</f>
        <v>B dalis. Pareiškėjų ir projektų tinkamumo sąlygos, projektų atrankos principai:</v>
      </c>
      <c r="C22" s="676"/>
    </row>
    <row r="23" spans="1:3" ht="43.2" x14ac:dyDescent="0.3">
      <c r="A23" s="2" t="s">
        <v>204</v>
      </c>
      <c r="B23" s="509" t="str">
        <f>'10'!B24</f>
        <v>Pagal priemonę remiamos veiklos</v>
      </c>
      <c r="C23" s="677" t="str">
        <f>'10'!D24</f>
        <v>Talkos, akcijos, plenerai, stovyklos, eko dirbtuvės, kiti renginiai, susiję su kraštovaizdžio išsaugojimu pritaikant erdves.</v>
      </c>
    </row>
    <row r="24" spans="1:3" ht="43.2" x14ac:dyDescent="0.3">
      <c r="A24" s="2" t="s">
        <v>205</v>
      </c>
      <c r="B24" s="671" t="str">
        <f>'10'!B25</f>
        <v>Tinkami pareiškėjai ir partneriai (jei taikomas reikalavimas projektus įgyvendinti su partneriais)</v>
      </c>
      <c r="C24" s="677" t="str">
        <f>'10'!D25</f>
        <v>Pareiškėjai - visos NVO, kurių veikla atitinka NVO apibrėžtį.   Partneriai - NVO, kurių veikla atitinka NVO apibrėžtį, biudžetinės įstaigos.</v>
      </c>
    </row>
    <row r="25" spans="1:3" ht="28.8" x14ac:dyDescent="0.3">
      <c r="A25" s="2" t="s">
        <v>206</v>
      </c>
      <c r="B25" s="671" t="str">
        <f>'10'!B26</f>
        <v>Priemonės tikslinė grupė (pildoma, jei nesutampa su tinkamais pareiškėjais ir (arba) partneriais)</v>
      </c>
      <c r="C25" s="677" t="str">
        <f>'10'!D26</f>
        <v>Trakų krašto vietos veikos grupės NVO, biudžetinių įstaigų atstovai</v>
      </c>
    </row>
    <row r="26" spans="1:3" ht="28.8" x14ac:dyDescent="0.3">
      <c r="A26" s="2" t="s">
        <v>725</v>
      </c>
      <c r="B26" s="509" t="str">
        <f>'10'!B27</f>
        <v>Tinkamumo sąlygos pareiškėjams ir projektams</v>
      </c>
      <c r="C26" s="677" t="str">
        <f>'10'!D27</f>
        <v xml:space="preserve">Tinkamumo sąlygos pareiškėjams  ir  vietos projektams bus nurodytos Vietos projektų administravimo taisyklėse. </v>
      </c>
    </row>
    <row r="27" spans="1:3" ht="72" x14ac:dyDescent="0.3">
      <c r="A27" s="2" t="s">
        <v>726</v>
      </c>
      <c r="B27" s="673" t="str">
        <f>'10'!B28</f>
        <v>Projektų atrankos principai</v>
      </c>
      <c r="C27" s="677" t="str">
        <f>'10'!D28</f>
        <v>1.	Projekto dalyviai daugiau kaip iš penkių VVG teritorijos gyvenamųjų vietovių. 
2.	Taikomos inovacijos vietos lygiu. Detalus atrankos kriterijų sąrašas bus nustatomas priemonės įgyvendinimo taisyklėse</v>
      </c>
    </row>
    <row r="28" spans="1:3" x14ac:dyDescent="0.3">
      <c r="A28" s="2" t="s">
        <v>727</v>
      </c>
      <c r="B28" s="509" t="str">
        <f>'10'!B29</f>
        <v>Planuojamų kvietimų teikti paraiškas skaičius</v>
      </c>
      <c r="C28" s="670">
        <f>'10'!D29</f>
        <v>5</v>
      </c>
    </row>
    <row r="29" spans="1:3" x14ac:dyDescent="0.3">
      <c r="A29" s="2" t="s">
        <v>728</v>
      </c>
      <c r="B29" s="651" t="str">
        <f>'10'!B30</f>
        <v>C dalis. Paramos dydžiai:</v>
      </c>
      <c r="C29" s="676"/>
    </row>
    <row r="30" spans="1:3" x14ac:dyDescent="0.3">
      <c r="A30" s="2" t="s">
        <v>729</v>
      </c>
      <c r="B30" s="509" t="str">
        <f>'10'!B31</f>
        <v>Didžiausia paramos suma vietos projektui, Eur</v>
      </c>
      <c r="C30" s="677">
        <f>'10'!D31</f>
        <v>24000</v>
      </c>
    </row>
    <row r="31" spans="1:3" x14ac:dyDescent="0.3">
      <c r="A31" s="2" t="s">
        <v>730</v>
      </c>
      <c r="B31" s="509" t="str">
        <f>'10'!B32</f>
        <v xml:space="preserve">Paramos lyginamoji dalis, proc. </v>
      </c>
      <c r="C31" s="677" t="str">
        <f>'10'!D32</f>
        <v>iki 90</v>
      </c>
    </row>
    <row r="32" spans="1:3" x14ac:dyDescent="0.3">
      <c r="A32" s="2" t="s">
        <v>731</v>
      </c>
      <c r="B32" s="509" t="str">
        <f>'10'!B33</f>
        <v>Planuojama paramos suma priemonei, Eur</v>
      </c>
      <c r="C32" s="678">
        <f>'10'!D33</f>
        <v>192000</v>
      </c>
    </row>
    <row r="33" spans="1:3" x14ac:dyDescent="0.3">
      <c r="A33" s="2" t="s">
        <v>732</v>
      </c>
      <c r="B33" s="509" t="str">
        <f>'10'!B34</f>
        <v>Planuojama paremti projektų (rodiklis L700)</v>
      </c>
      <c r="C33" s="679">
        <f>'10'!D34</f>
        <v>8</v>
      </c>
    </row>
    <row r="34" spans="1:3" ht="57.6" x14ac:dyDescent="0.3">
      <c r="A34" s="2" t="s">
        <v>733</v>
      </c>
      <c r="B34" s="509" t="str">
        <f>'10'!B35</f>
        <v>Paaiškinimas, kaip nustatyta rodiklio L700 reikšmė</v>
      </c>
      <c r="C34" s="677" t="str">
        <f>'10'!D35</f>
        <v xml:space="preserve">Pagal priemonę planuojamų paremti projektų skaičius apskaičiuotas pagal seniūnijų skaičių, bus siekiama, kad kiekvienoje seniūnijoje būtų sutvarkta po erdvę. 8 seniūnijos, 8 erdvės. </v>
      </c>
    </row>
    <row r="35" spans="1:3" ht="28.8" x14ac:dyDescent="0.3">
      <c r="A35" s="2" t="s">
        <v>734</v>
      </c>
      <c r="B35" s="651" t="str">
        <f>'10'!B36</f>
        <v>D dalis. Priemonės indėlis į ES ir nacionalinių horizontaliųjų principų įgyvendinimą:</v>
      </c>
      <c r="C35" s="676"/>
    </row>
    <row r="36" spans="1:3" x14ac:dyDescent="0.3">
      <c r="A36" s="2" t="s">
        <v>735</v>
      </c>
      <c r="B36" s="680" t="str">
        <f>'10'!B37</f>
        <v>Subregioninės vietovės principas:</v>
      </c>
      <c r="C36" s="676"/>
    </row>
    <row r="37" spans="1:3" ht="28.8" x14ac:dyDescent="0.3">
      <c r="A37" s="2" t="s">
        <v>736</v>
      </c>
      <c r="B37" s="509" t="str">
        <f>'10'!B38</f>
        <v>Ar siekiama, kad pagal priemonę finansuojami projektai apimtų visas VVG teritorijos seniūnijas?</v>
      </c>
      <c r="C37" s="672" t="str">
        <f>'10'!D38</f>
        <v>Taip</v>
      </c>
    </row>
    <row r="38" spans="1:3" ht="72" x14ac:dyDescent="0.3">
      <c r="A38" s="2" t="s">
        <v>737</v>
      </c>
      <c r="B38" s="509" t="str">
        <f>'10'!B39</f>
        <v>Pasirinkimo pagrindimas</v>
      </c>
      <c r="C38" s="677" t="str">
        <f>'10'!D39</f>
        <v>8 projektai, 8 seniūnijos. Bus sudarytos sąlygos teikti paraiškas bet kurios seniniūnijos pareiškėjams. Veiklų specifika sudarys galimybes projekto rezultatais naudotis visiems VVG teritorijos gyventojams. Bus užtikrintas Taisyklių 17.2.3.1 punkto įgyvendinimas .</v>
      </c>
    </row>
    <row r="39" spans="1:3" x14ac:dyDescent="0.3">
      <c r="A39" s="2" t="s">
        <v>738</v>
      </c>
      <c r="B39" s="680" t="str">
        <f>'10'!B40</f>
        <v>Partnerystės principas:</v>
      </c>
      <c r="C39" s="676"/>
    </row>
    <row r="40" spans="1:3" ht="28.8" x14ac:dyDescent="0.3">
      <c r="A40" s="2" t="s">
        <v>739</v>
      </c>
      <c r="B40" s="509" t="str">
        <f>'10'!B41</f>
        <v>Ar siekiama, kad pagal priemonę finansuojami projektai būtų vykdomi su partneriais?</v>
      </c>
      <c r="C40" s="672" t="str">
        <f>'10'!D41</f>
        <v>Taip, pasirinktinai</v>
      </c>
    </row>
    <row r="41" spans="1:3" x14ac:dyDescent="0.3">
      <c r="A41" s="2" t="s">
        <v>740</v>
      </c>
      <c r="B41" s="509" t="str">
        <f>'10'!B42</f>
        <v>Pasirinkimo pagrindimas</v>
      </c>
      <c r="C41" s="677" t="str">
        <f>'10'!D42</f>
        <v>Suteikiami papildomi balai</v>
      </c>
    </row>
    <row r="42" spans="1:3" x14ac:dyDescent="0.3">
      <c r="A42" s="2" t="s">
        <v>741</v>
      </c>
      <c r="B42" s="680" t="str">
        <f>'10'!B43</f>
        <v>Inovacijų principas:</v>
      </c>
      <c r="C42" s="676"/>
    </row>
    <row r="43" spans="1:3" ht="28.8" x14ac:dyDescent="0.3">
      <c r="A43" s="2" t="s">
        <v>742</v>
      </c>
      <c r="B43" s="509" t="str">
        <f>'10'!B44</f>
        <v>Ar siekiama, kad pagal priemonę finansuojami projektai būtų skirti inovacijoms vietos lygiu diegti?</v>
      </c>
      <c r="C43" s="672" t="str">
        <f>'10'!D44</f>
        <v>Taip, privalomai</v>
      </c>
    </row>
    <row r="44" spans="1:3" x14ac:dyDescent="0.3">
      <c r="A44" s="2" t="s">
        <v>743</v>
      </c>
      <c r="B44" s="509" t="str">
        <f>'10'!B45</f>
        <v>Pasirinkimo pagrindimas</v>
      </c>
      <c r="C44" s="677" t="str">
        <f>'10'!D45</f>
        <v>Reikalavimas bus taikomas kaip tinkamumo sąlyga.</v>
      </c>
    </row>
    <row r="45" spans="1:3" ht="28.8" x14ac:dyDescent="0.3">
      <c r="A45" s="2" t="s">
        <v>744</v>
      </c>
      <c r="B45" s="509" t="str">
        <f>'10'!B46</f>
        <v>Planuojama paremti projektų, skirtų inovacijoms vietos lygiu diegti (rodiklis L710)</v>
      </c>
      <c r="C45" s="679">
        <f>'10'!D46</f>
        <v>8</v>
      </c>
    </row>
    <row r="46" spans="1:3" x14ac:dyDescent="0.3">
      <c r="A46" s="2" t="s">
        <v>745</v>
      </c>
      <c r="B46" s="680" t="str">
        <f>'10'!B47</f>
        <v>Lyčių lygybė ir nediskriminavimas:</v>
      </c>
      <c r="C46" s="676"/>
    </row>
    <row r="47" spans="1:3" ht="28.8" x14ac:dyDescent="0.3">
      <c r="A47" s="2" t="s">
        <v>746</v>
      </c>
      <c r="B47" s="509" t="str">
        <f>'10'!B48</f>
        <v>Ar pagal priemonę finansuojami projektai, skirti lyčių lygybei ir nediskriminavimui?</v>
      </c>
      <c r="C47" s="672" t="str">
        <f>'10'!D48</f>
        <v>Taip</v>
      </c>
    </row>
    <row r="48" spans="1:3" ht="72" x14ac:dyDescent="0.3">
      <c r="A48" s="2" t="s">
        <v>747</v>
      </c>
      <c r="B48" s="509" t="str">
        <f>'10'!B49</f>
        <v>Pasirinkimo pagrindimas (jei taip, kaip bus užtikrinta)</v>
      </c>
      <c r="C48" s="677" t="str">
        <f>'10'!D49</f>
        <v>Visuose projektuose bus integruotas lyčių lygybės principas. Naudos gavėjams ir skirtingų tikslinių grupių atstovams bus suteiktos lygios teisės dalyvauti veiklose ir naudotis projektų rezultatais. Įvairioms socialinėms grupėms suteikta vienoda galimybė pasinaudoti parama pagal visus prioritetus.</v>
      </c>
    </row>
    <row r="49" spans="1:3" x14ac:dyDescent="0.3">
      <c r="A49" s="2" t="s">
        <v>748</v>
      </c>
      <c r="B49" s="680" t="str">
        <f>'10'!B50</f>
        <v>Jaunimas:</v>
      </c>
      <c r="C49" s="676"/>
    </row>
    <row r="50" spans="1:3" x14ac:dyDescent="0.3">
      <c r="A50" s="2" t="s">
        <v>749</v>
      </c>
      <c r="B50" s="509" t="str">
        <f>'10'!B51</f>
        <v>Ar pagal priemonę finansuojami projektai, skirti jaunimui?</v>
      </c>
      <c r="C50" s="672" t="str">
        <f>'10'!D51</f>
        <v>Ne</v>
      </c>
    </row>
    <row r="51" spans="1:3" ht="43.2" x14ac:dyDescent="0.3">
      <c r="A51" s="2" t="s">
        <v>750</v>
      </c>
      <c r="B51" s="509" t="str">
        <f>'10'!B52</f>
        <v>Pasirinkimo pagrindimas (jei taip, kaip bus užtikrinta)</v>
      </c>
      <c r="C51" s="677" t="str">
        <f>'10'!D52</f>
        <v>Dalyvauti projektinėse veiklose ir juos teikti bus sudarytos vienodos sąlygos visiems, netaikant pozityvios diskriminacijos pagal amžių.</v>
      </c>
    </row>
    <row r="52" spans="1:3" x14ac:dyDescent="0.3">
      <c r="A52" s="2" t="s">
        <v>751</v>
      </c>
      <c r="B52" s="675" t="str">
        <f>'10'!B53</f>
        <v>E dalis. Priemonės rezultato rodikliai:</v>
      </c>
      <c r="C52" s="676"/>
    </row>
    <row r="53" spans="1:3" x14ac:dyDescent="0.3">
      <c r="A53" s="2" t="s">
        <v>752</v>
      </c>
      <c r="B53" s="680" t="str">
        <f>'10'!B54</f>
        <v>SP rezultato rodiklių taikymas priemonei:</v>
      </c>
      <c r="C53" s="676"/>
    </row>
    <row r="54" spans="1:3" x14ac:dyDescent="0.3">
      <c r="A54" s="2" t="s">
        <v>753</v>
      </c>
      <c r="B54" s="681" t="str">
        <f>'10'!B55</f>
        <v>R.3</v>
      </c>
      <c r="C54" s="682" t="str">
        <f>'10'!D55</f>
        <v>Ne</v>
      </c>
    </row>
    <row r="55" spans="1:3" x14ac:dyDescent="0.3">
      <c r="A55" s="2" t="s">
        <v>754</v>
      </c>
      <c r="B55" s="681" t="str">
        <f>'10'!B56</f>
        <v>R.37</v>
      </c>
      <c r="C55" s="682" t="str">
        <f>'10'!D56</f>
        <v>Ne</v>
      </c>
    </row>
    <row r="56" spans="1:3" x14ac:dyDescent="0.3">
      <c r="A56" s="2" t="s">
        <v>755</v>
      </c>
      <c r="B56" s="681" t="str">
        <f>'10'!B57</f>
        <v>R.39</v>
      </c>
      <c r="C56" s="682" t="str">
        <f>'10'!D57</f>
        <v>Ne</v>
      </c>
    </row>
    <row r="57" spans="1:3" x14ac:dyDescent="0.3">
      <c r="A57" s="2" t="s">
        <v>756</v>
      </c>
      <c r="B57" s="681" t="str">
        <f>'10'!B58</f>
        <v>R.41</v>
      </c>
      <c r="C57" s="682" t="str">
        <f>'10'!D58</f>
        <v>Taip</v>
      </c>
    </row>
    <row r="58" spans="1:3" x14ac:dyDescent="0.3">
      <c r="A58" s="2" t="s">
        <v>757</v>
      </c>
      <c r="B58" s="681" t="str">
        <f>'10'!B59</f>
        <v>R.42</v>
      </c>
      <c r="C58" s="682" t="str">
        <f>'10'!D59</f>
        <v>Taip</v>
      </c>
    </row>
    <row r="59" spans="1:3" x14ac:dyDescent="0.3">
      <c r="A59" s="2" t="s">
        <v>758</v>
      </c>
      <c r="B59" s="680" t="str">
        <f>'10'!B60</f>
        <v>VPS rodiklių taikymas priemonei:</v>
      </c>
      <c r="C59" s="676"/>
    </row>
    <row r="60" spans="1:3" x14ac:dyDescent="0.3">
      <c r="A60" s="2" t="s">
        <v>759</v>
      </c>
      <c r="B60" s="681" t="str">
        <f>'10'!B61</f>
        <v>TRAK-P.1</v>
      </c>
      <c r="C60" s="682" t="str">
        <f>'10'!D61</f>
        <v>Taip</v>
      </c>
    </row>
    <row r="61" spans="1:3" x14ac:dyDescent="0.3">
      <c r="A61" s="2" t="s">
        <v>760</v>
      </c>
      <c r="B61" s="681" t="str">
        <f>'10'!B62</f>
        <v>TRAK-P.2</v>
      </c>
      <c r="C61" s="682" t="str">
        <f>'10'!D62</f>
        <v>Ne</v>
      </c>
    </row>
    <row r="62" spans="1:3" x14ac:dyDescent="0.3">
      <c r="A62" s="2" t="s">
        <v>761</v>
      </c>
      <c r="B62" s="681" t="str">
        <f>'10'!B63</f>
        <v>TRAK-P.3</v>
      </c>
      <c r="C62" s="682" t="str">
        <f>'10'!D63</f>
        <v>Ne</v>
      </c>
    </row>
    <row r="63" spans="1:3" x14ac:dyDescent="0.3">
      <c r="A63" s="2" t="s">
        <v>762</v>
      </c>
      <c r="B63" s="681" t="str">
        <f>'10'!B64</f>
        <v>TRAK-P.4</v>
      </c>
      <c r="C63" s="682" t="str">
        <f>'10'!D64</f>
        <v>Ne</v>
      </c>
    </row>
    <row r="64" spans="1:3" x14ac:dyDescent="0.3">
      <c r="A64" s="2" t="s">
        <v>763</v>
      </c>
      <c r="B64" s="681" t="str">
        <f>'10'!B65</f>
        <v>TRAK-P.5</v>
      </c>
      <c r="C64" s="682" t="str">
        <f>'10'!D65</f>
        <v>Ne</v>
      </c>
    </row>
    <row r="65" spans="1:3" x14ac:dyDescent="0.3">
      <c r="A65" s="2" t="s">
        <v>764</v>
      </c>
      <c r="B65" s="681" t="str">
        <f>'10'!B66</f>
        <v>TRAK-P.6</v>
      </c>
      <c r="C65" s="682" t="str">
        <f>'10'!D66</f>
        <v>Ne</v>
      </c>
    </row>
    <row r="66" spans="1:3" x14ac:dyDescent="0.3">
      <c r="A66" s="2" t="s">
        <v>765</v>
      </c>
      <c r="B66" s="681" t="str">
        <f>'10'!B67</f>
        <v>TRAK-P.7</v>
      </c>
      <c r="C66" s="682" t="str">
        <f>'10'!D67</f>
        <v>Ne</v>
      </c>
    </row>
    <row r="67" spans="1:3" x14ac:dyDescent="0.3">
      <c r="A67" s="2" t="s">
        <v>766</v>
      </c>
      <c r="B67" s="681" t="str">
        <f>'10'!B68</f>
        <v>TRAK-P.8</v>
      </c>
      <c r="C67" s="682" t="str">
        <f>'10'!D68</f>
        <v>Ne</v>
      </c>
    </row>
    <row r="68" spans="1:3" x14ac:dyDescent="0.3">
      <c r="A68" s="2" t="s">
        <v>767</v>
      </c>
      <c r="B68" s="681" t="str">
        <f>'10'!B69</f>
        <v>TRAK-P.9</v>
      </c>
      <c r="C68" s="682" t="str">
        <f>'10'!D69</f>
        <v>Ne</v>
      </c>
    </row>
    <row r="69" spans="1:3" x14ac:dyDescent="0.3">
      <c r="A69" s="2" t="s">
        <v>768</v>
      </c>
      <c r="B69" s="683" t="str">
        <f>'10'!B70</f>
        <v>TRAK-P.10</v>
      </c>
      <c r="C69" s="684" t="str">
        <f>'10'!D70</f>
        <v>Ne</v>
      </c>
    </row>
    <row r="70" spans="1:3" x14ac:dyDescent="0.3">
      <c r="A70" s="2" t="s">
        <v>769</v>
      </c>
      <c r="B70" s="675" t="str">
        <f>'10'!B71</f>
        <v>F dalis. Pagal priemonę remiamų projektų pobūdis:</v>
      </c>
      <c r="C70" s="676"/>
    </row>
    <row r="71" spans="1:3" x14ac:dyDescent="0.3">
      <c r="A71" s="2" t="s">
        <v>770</v>
      </c>
      <c r="B71" s="671" t="str">
        <f>'10'!B72</f>
        <v>Remiami pelno projektai</v>
      </c>
      <c r="C71" s="672" t="str">
        <f>'10'!D72</f>
        <v>Ne</v>
      </c>
    </row>
    <row r="72" spans="1:3" ht="57.6" x14ac:dyDescent="0.3">
      <c r="A72" s="2" t="s">
        <v>771</v>
      </c>
      <c r="B72" s="673" t="str">
        <f>'10'!B73</f>
        <v>Remiami projektai, susiję su žinių perdavimu, įskaitant konsultacijas, mokymą ir keitimąsi žiniomis apie tvarią, ekonominę, socialinę, aplinką ir klimatą tausojančią veiklą (aktualu rodikliui L801)</v>
      </c>
      <c r="C72" s="672" t="str">
        <f>'10'!D73</f>
        <v>Taip</v>
      </c>
    </row>
    <row r="73" spans="1:3" ht="57.6" x14ac:dyDescent="0.3">
      <c r="A73" s="2" t="s">
        <v>772</v>
      </c>
      <c r="B73" s="673" t="str">
        <f>'10'!B74</f>
        <v>Remiami projektai, susiję su gamintojų organizacijomis, vietinėmis rinkomis, trumpomis tiekimo grandinėmis ir kokybės schemomis, įskaitant paramą investicijoms, rinkodaros veiklą ir kt. (aktualu rodikliui L802)</v>
      </c>
      <c r="C73" s="672" t="str">
        <f>'10'!D74</f>
        <v>Ne</v>
      </c>
    </row>
    <row r="74" spans="1:3" ht="43.2" x14ac:dyDescent="0.3">
      <c r="A74" s="2" t="s">
        <v>773</v>
      </c>
      <c r="B74" s="673" t="str">
        <f>'10'!B75</f>
        <v>Remiami projektai, susiję su atsinaujinančios energijos gamybos pajėgumais, įskaitant biologinę (aktualu rodikliui L803)</v>
      </c>
      <c r="C74" s="672" t="str">
        <f>'10'!D75</f>
        <v>Taip</v>
      </c>
    </row>
    <row r="75" spans="1:3" ht="43.2" x14ac:dyDescent="0.3">
      <c r="A75" s="2" t="s">
        <v>774</v>
      </c>
      <c r="B75" s="673" t="str">
        <f>'10'!B76</f>
        <v>Remiami projektai, prisidedantys prie aplinkos tvarumo, klimato kaitos švelninimo bei prisitaikymo prie jos tikslų įgyvendinimo kaimo vietovėse (aktualu rodikliui L804)</v>
      </c>
      <c r="C75" s="672" t="str">
        <f>'10'!D76</f>
        <v>Taip</v>
      </c>
    </row>
    <row r="76" spans="1:3" ht="28.8" x14ac:dyDescent="0.3">
      <c r="A76" s="2" t="s">
        <v>775</v>
      </c>
      <c r="B76" s="673" t="str">
        <f>'10'!B77</f>
        <v>Remiami projektai, kurie kuria darbo vietas (aktualu rodikliui L805)</v>
      </c>
      <c r="C76" s="672" t="str">
        <f>'10'!D77</f>
        <v>Ne</v>
      </c>
    </row>
    <row r="77" spans="1:3" ht="28.8" x14ac:dyDescent="0.3">
      <c r="A77" s="2" t="s">
        <v>776</v>
      </c>
      <c r="B77" s="673" t="str">
        <f>'10'!B78</f>
        <v>Remiami kaimo verslų, įskaitant bioekonomiką, projektai (aktualu rodikliui L 806)</v>
      </c>
      <c r="C77" s="672" t="str">
        <f>'10'!D78</f>
        <v>Ne</v>
      </c>
    </row>
    <row r="78" spans="1:3" ht="28.8" x14ac:dyDescent="0.3">
      <c r="A78" s="2" t="s">
        <v>777</v>
      </c>
      <c r="B78" s="673" t="str">
        <f>'10'!B79</f>
        <v>Remiami projektai, susiję su sumanių kaimų strategijomis (aktualu rodikliui L807)</v>
      </c>
      <c r="C78" s="672" t="str">
        <f>'10'!D79</f>
        <v>Ne</v>
      </c>
    </row>
    <row r="79" spans="1:3" ht="28.8" x14ac:dyDescent="0.3">
      <c r="A79" s="2" t="s">
        <v>778</v>
      </c>
      <c r="B79" s="673" t="str">
        <f>'10'!B80</f>
        <v>Remiami projektai, gerinantys paslaugų prieinamumą ir infrastruktūrą (aktualu rodikliui L808)</v>
      </c>
      <c r="C79" s="672" t="str">
        <f>'10'!D80</f>
        <v>Taip</v>
      </c>
    </row>
    <row r="80" spans="1:3" ht="28.8" x14ac:dyDescent="0.3">
      <c r="A80" s="2" t="s">
        <v>779</v>
      </c>
      <c r="B80" s="673" t="str">
        <f>'10'!B81</f>
        <v>Remiami socialinės įtraukties projektai (aktualu rodikliui L809)</v>
      </c>
      <c r="C80" s="672" t="str">
        <f>'10'!D81</f>
        <v>Ne</v>
      </c>
    </row>
    <row r="81" spans="1:3" x14ac:dyDescent="0.3">
      <c r="A81" s="2"/>
      <c r="B81" s="649"/>
      <c r="C81" s="685"/>
    </row>
    <row r="82" spans="1:3" x14ac:dyDescent="0.3">
      <c r="A82" s="1"/>
      <c r="B82" s="362"/>
      <c r="C82" s="686" t="str">
        <f>'10'!E6</f>
        <v>2 priemonė</v>
      </c>
    </row>
    <row r="83" spans="1:3" ht="28.8" x14ac:dyDescent="0.3">
      <c r="A83" s="2" t="s">
        <v>188</v>
      </c>
      <c r="B83" s="509" t="str">
        <f>B6</f>
        <v>Priemonės pavadinimas</v>
      </c>
      <c r="C83" s="670" t="str">
        <f>'10'!E7</f>
        <v>Tvarios aplinkos kūrimas, aplinkosauginio sąmoningumo didinimas</v>
      </c>
    </row>
    <row r="84" spans="1:3" x14ac:dyDescent="0.3">
      <c r="A84" s="2" t="s">
        <v>189</v>
      </c>
      <c r="B84" s="671" t="str">
        <f t="shared" ref="B84:B147" si="0">B7</f>
        <v>Priemonės rūšis</v>
      </c>
      <c r="C84" s="670" t="str">
        <f>'10'!E8</f>
        <v>Veiklos projektai</v>
      </c>
    </row>
    <row r="85" spans="1:3" x14ac:dyDescent="0.3">
      <c r="A85" s="2" t="s">
        <v>190</v>
      </c>
      <c r="B85" s="671" t="str">
        <f t="shared" si="0"/>
        <v>VVG teritorijos poreikių, kuriuos tenkina priemonė, skaičius</v>
      </c>
      <c r="C85" s="670">
        <f>'10'!E9</f>
        <v>3</v>
      </c>
    </row>
    <row r="86" spans="1:3" x14ac:dyDescent="0.3">
      <c r="A86" s="2" t="s">
        <v>191</v>
      </c>
      <c r="B86" s="671" t="str">
        <f t="shared" si="0"/>
        <v>BŽŪP tikslų, kuriuos įgyvendina priemonė, skaičius</v>
      </c>
      <c r="C86" s="670">
        <f>'10'!E10</f>
        <v>3</v>
      </c>
    </row>
    <row r="87" spans="1:3" ht="57.6" x14ac:dyDescent="0.3">
      <c r="A87" s="2" t="s">
        <v>192</v>
      </c>
      <c r="B87" s="671" t="str">
        <f t="shared" si="0"/>
        <v>Pagrindinis BŽŪP tikslas, kurį įgyvendina VPS priemonė</v>
      </c>
      <c r="C87" s="672" t="str">
        <f>'10'!E11</f>
        <v>SO9. Gerinti Sąjungos žemės ūkio atsaką į visuomenės poreikius, susijusius su maistu ir sveikata, mažinti maisto atliekų kiekį, gerinti gyvūnų gerovę ir kovoti su atsparumu antimikrobinėms medžiagoms</v>
      </c>
    </row>
    <row r="88" spans="1:3" ht="28.8" x14ac:dyDescent="0.3">
      <c r="A88" s="2" t="s">
        <v>193</v>
      </c>
      <c r="B88" s="673" t="str">
        <f t="shared" si="0"/>
        <v>Ar priemonė prisideda prie 4 konkretaus BŽŪP tikslo? (tikslas nurodytas 5 lape)</v>
      </c>
      <c r="C88" s="672" t="str">
        <f>'10'!E12</f>
        <v>Taip</v>
      </c>
    </row>
    <row r="89" spans="1:3" ht="28.8" x14ac:dyDescent="0.3">
      <c r="A89" s="2" t="s">
        <v>194</v>
      </c>
      <c r="B89" s="673" t="str">
        <f t="shared" si="0"/>
        <v>Ar priemonė prisideda prie 5 konkretaus BŽŪP tikslo? (tikslas nurodytas 5 lape)</v>
      </c>
      <c r="C89" s="672" t="str">
        <f>'10'!E13</f>
        <v>Ne</v>
      </c>
    </row>
    <row r="90" spans="1:3" ht="28.8" x14ac:dyDescent="0.3">
      <c r="A90" s="2" t="s">
        <v>195</v>
      </c>
      <c r="B90" s="673" t="str">
        <f t="shared" si="0"/>
        <v>Ar priemonė prisideda prie 6 konkretaus BŽŪP tikslo? (tikslas nurodytas 5 lape)</v>
      </c>
      <c r="C90" s="672" t="str">
        <f>'10'!E14</f>
        <v>Ne</v>
      </c>
    </row>
    <row r="91" spans="1:3" ht="28.8" x14ac:dyDescent="0.3">
      <c r="A91" s="2" t="s">
        <v>196</v>
      </c>
      <c r="B91" s="673" t="str">
        <f t="shared" si="0"/>
        <v>Ar priemonė prisideda prie 9 konkretaus BŽŪP tikslo? (tikslas nurodytas 5 lape)</v>
      </c>
      <c r="C91" s="672" t="str">
        <f>'10'!E15</f>
        <v>Ne</v>
      </c>
    </row>
    <row r="92" spans="1:3" x14ac:dyDescent="0.3">
      <c r="A92" s="2" t="s">
        <v>94</v>
      </c>
      <c r="B92" s="675" t="str">
        <f t="shared" si="0"/>
        <v>A dalis. Priemonės intervencijos logika:</v>
      </c>
      <c r="C92" s="676"/>
    </row>
    <row r="93" spans="1:3" ht="158.4" x14ac:dyDescent="0.3">
      <c r="A93" s="2" t="s">
        <v>197</v>
      </c>
      <c r="B93" s="673" t="str">
        <f t="shared" si="0"/>
        <v>Priemonės tikslas, ryšys su pagrindiniu BŽŪP tikslu ir VVG teritorijos poreikiais (problemomis ir (arba) potencialu), ryšys su VPS tema (jei taikoma)</v>
      </c>
      <c r="C93" s="677" t="str">
        <f>'10'!E17</f>
        <v xml:space="preserve">Tikslas - skatinti vietos gyventojų socialinį aktyvumą, sąmoningumą tvarumo ir atliekų rūšiavimo, ypač maisto, srityse, edukuojant visuomenę. Planuojama skatinti mažinti maisto atliekų kiekį ir rinktis sveiką mitybą. Gyventojai dar nepasiruošę maisto atliekų rūšiavimui.   Tvarus maisto vartojimas  sprendžia ir sveikatos problemas. Susietumas su VPS tema, nes įgyvendinant SO9 tikslą, iš dalies prisidedant  ir prie SO4 tikslo, bus ieškoma sumanių sprendimų mažinant maisto atliekų kiekį , skatinti sveiką gyvenseną. Priemone prisidedama prie BŽŪP R.41   rodiklio, patenkinami  1 ir 3 VPS poreikiai.  </v>
      </c>
    </row>
    <row r="94" spans="1:3" ht="72" x14ac:dyDescent="0.3">
      <c r="A94" s="2" t="s">
        <v>198</v>
      </c>
      <c r="B94" s="671" t="str">
        <f t="shared" si="0"/>
        <v>Pokytis, kurio siekiama VPS priemone</v>
      </c>
      <c r="C94" s="677" t="str">
        <f>'10'!E18</f>
        <v>Planuojami 2 projektai, skatinantys vietos gyventojų socialinį aktyvumą, sąmoningumą tvarumo ir atliekų rūšiavimo, ypač maisto, srityse, edukuojant visuomenę. Planuojama skatinti mažinti maisto atliekų kiekį ir rinktis sveiką mitybą. Planuojama įtraukti 200 gyventojų.</v>
      </c>
    </row>
    <row r="95" spans="1:3" ht="28.8" x14ac:dyDescent="0.3">
      <c r="A95" s="2" t="s">
        <v>199</v>
      </c>
      <c r="B95" s="509" t="str">
        <f t="shared" si="0"/>
        <v>Kaip priemonė prisidės prie horizontalaus tikslo d įgyvendinimo? (pildoma, jei taikoma)</v>
      </c>
      <c r="C95" s="677" t="str">
        <f>'10'!E19</f>
        <v xml:space="preserve">Netaikoma. </v>
      </c>
    </row>
    <row r="96" spans="1:3" ht="28.8" x14ac:dyDescent="0.3">
      <c r="A96" s="2" t="s">
        <v>200</v>
      </c>
      <c r="B96" s="509" t="str">
        <f t="shared" si="0"/>
        <v>Kaip priemonė prisidės prie horizontalaus tikslo e įgyvendinimo? (pildoma, jei taikoma)</v>
      </c>
      <c r="C96" s="677" t="str">
        <f>'10'!E20</f>
        <v>Netaikoma.</v>
      </c>
    </row>
    <row r="97" spans="1:3" ht="28.8" x14ac:dyDescent="0.3">
      <c r="A97" s="2" t="s">
        <v>201</v>
      </c>
      <c r="B97" s="509" t="str">
        <f t="shared" si="0"/>
        <v>Kaip priemonė prisidės prie horizontalaus tikslo f įgyvendinimo? (pildoma, jei taikoma)</v>
      </c>
      <c r="C97" s="677" t="str">
        <f>'10'!E21</f>
        <v>Bus privalomi partneriai.</v>
      </c>
    </row>
    <row r="98" spans="1:3" ht="43.2" x14ac:dyDescent="0.3">
      <c r="A98" s="2" t="s">
        <v>202</v>
      </c>
      <c r="B98" s="509" t="str">
        <f t="shared" si="0"/>
        <v>Kaip priemonė prisidės prie horizontalaus tikslo i įgyvendinimo? (pildoma, jei taikoma)</v>
      </c>
      <c r="C98" s="677" t="str">
        <f>'10'!E22</f>
        <v xml:space="preserve">Taikomi reiklavaimai, skatinantys  mažinti maisto atliekų kiekį, jas rūšiuoti,  ir rinktis sveiką mitybą. Reikalavimai bus numatyti vertinimo kriterijuose. </v>
      </c>
    </row>
    <row r="99" spans="1:3" ht="28.8" x14ac:dyDescent="0.3">
      <c r="A99" s="2" t="s">
        <v>203</v>
      </c>
      <c r="B99" s="675" t="str">
        <f t="shared" si="0"/>
        <v>B dalis. Pareiškėjų ir projektų tinkamumo sąlygos, projektų atrankos principai:</v>
      </c>
      <c r="C99" s="676"/>
    </row>
    <row r="100" spans="1:3" ht="43.2" x14ac:dyDescent="0.3">
      <c r="A100" s="2" t="s">
        <v>204</v>
      </c>
      <c r="B100" s="509" t="str">
        <f t="shared" si="0"/>
        <v>Pagal priemonę remiamos veiklos</v>
      </c>
      <c r="C100" s="677" t="str">
        <f>'10'!E24</f>
        <v>Lauko dienos, stovyklos, eko dirbtuvės, kiti renginiai, susiję su tvarios aplinkos kūrimu, aplinkosauginio sąmoningumo diddinimu.</v>
      </c>
    </row>
    <row r="101" spans="1:3" ht="28.8" x14ac:dyDescent="0.3">
      <c r="A101" s="2" t="s">
        <v>205</v>
      </c>
      <c r="B101" s="671" t="str">
        <f t="shared" si="0"/>
        <v>Tinkami pareiškėjai ir partneriai (jei taikomas reikalavimas projektus įgyvendinti su partneriais)</v>
      </c>
      <c r="C101" s="677" t="str">
        <f>'10'!E25</f>
        <v>Juridiniai asmenys – NVO, VšĮ ir kitos asociacijos, kurių veikla atitinka NVO apibrėžtį</v>
      </c>
    </row>
    <row r="102" spans="1:3" ht="28.8" x14ac:dyDescent="0.3">
      <c r="A102" s="2" t="s">
        <v>206</v>
      </c>
      <c r="B102" s="671" t="str">
        <f t="shared" si="0"/>
        <v>Priemonės tikslinė grupė (pildoma, jei nesutampa su tinkamais pareiškėjais ir (arba) partneriais)</v>
      </c>
      <c r="C102" s="677" t="str">
        <f>'10'!E26</f>
        <v>Trakų krašto vietos veiklos grupės NVO, biudžetinių įstaigų atstovai</v>
      </c>
    </row>
    <row r="103" spans="1:3" ht="28.8" x14ac:dyDescent="0.3">
      <c r="A103" s="2" t="s">
        <v>725</v>
      </c>
      <c r="B103" s="509" t="str">
        <f t="shared" si="0"/>
        <v>Tinkamumo sąlygos pareiškėjams ir projektams</v>
      </c>
      <c r="C103" s="677" t="str">
        <f>'10'!E27</f>
        <v xml:space="preserve">Tinkamumo sąlygos pareiškėjams  ir  vietos projektams bus nurodytos Vietos projektų administravimo taisyklėse. </v>
      </c>
    </row>
    <row r="104" spans="1:3" ht="86.4" x14ac:dyDescent="0.3">
      <c r="A104" s="2" t="s">
        <v>726</v>
      </c>
      <c r="B104" s="673" t="str">
        <f t="shared" si="0"/>
        <v>Projektų atrankos principai</v>
      </c>
      <c r="C104" s="677" t="str">
        <f>'10'!E28</f>
        <v>1.Projekto veiklos vyksta ne mažiau kaip trijose  VVG teritorijos seniūnijose. 
2. Projekto partneris (-iai)  įstaiga (-os) ar organizacija (-os), turinti žinių aplinkosaugos srityje.
Detalus atrankos kriterijų sąrašas bus nustatomas priemonės įgyvendinimo taisyklėse</v>
      </c>
    </row>
    <row r="105" spans="1:3" x14ac:dyDescent="0.3">
      <c r="A105" s="2" t="s">
        <v>727</v>
      </c>
      <c r="B105" s="509" t="str">
        <f t="shared" si="0"/>
        <v>Planuojamų kvietimų teikti paraiškas skaičius</v>
      </c>
      <c r="C105" s="670">
        <f>'10'!E29</f>
        <v>2</v>
      </c>
    </row>
    <row r="106" spans="1:3" x14ac:dyDescent="0.3">
      <c r="A106" s="2" t="s">
        <v>728</v>
      </c>
      <c r="B106" s="651" t="str">
        <f t="shared" si="0"/>
        <v>C dalis. Paramos dydžiai:</v>
      </c>
      <c r="C106" s="676"/>
    </row>
    <row r="107" spans="1:3" x14ac:dyDescent="0.3">
      <c r="A107" s="2" t="s">
        <v>729</v>
      </c>
      <c r="B107" s="509" t="str">
        <f t="shared" si="0"/>
        <v>Didžiausia paramos suma vietos projektui, Eur</v>
      </c>
      <c r="C107" s="677">
        <f>'10'!E31</f>
        <v>11967</v>
      </c>
    </row>
    <row r="108" spans="1:3" x14ac:dyDescent="0.3">
      <c r="A108" s="2" t="s">
        <v>730</v>
      </c>
      <c r="B108" s="509" t="str">
        <f t="shared" si="0"/>
        <v xml:space="preserve">Paramos lyginamoji dalis, proc. </v>
      </c>
      <c r="C108" s="677" t="str">
        <f>'10'!E32</f>
        <v>iki 90</v>
      </c>
    </row>
    <row r="109" spans="1:3" x14ac:dyDescent="0.3">
      <c r="A109" s="2" t="s">
        <v>731</v>
      </c>
      <c r="B109" s="509" t="str">
        <f t="shared" si="0"/>
        <v>Planuojama paramos suma priemonei, Eur</v>
      </c>
      <c r="C109" s="678">
        <f>'10'!E33</f>
        <v>23934</v>
      </c>
    </row>
    <row r="110" spans="1:3" x14ac:dyDescent="0.3">
      <c r="A110" s="2" t="s">
        <v>732</v>
      </c>
      <c r="B110" s="509" t="str">
        <f t="shared" si="0"/>
        <v>Planuojama paremti projektų (rodiklis L700)</v>
      </c>
      <c r="C110" s="679">
        <f>'10'!E34</f>
        <v>2</v>
      </c>
    </row>
    <row r="111" spans="1:3" ht="57.6" x14ac:dyDescent="0.3">
      <c r="A111" s="2" t="s">
        <v>733</v>
      </c>
      <c r="B111" s="509" t="str">
        <f t="shared" si="0"/>
        <v>Paaiškinimas, kaip nustatyta rodiklio L700 reikšmė</v>
      </c>
      <c r="C111" s="677" t="str">
        <f>'10'!E35</f>
        <v xml:space="preserve">Pagal priemonę planuojamų paremti projektų skaičius apskaičiuotas atsižvelgiant į poreikius, suma projektui paskaičiuota atsižvelgiant į įgyvendinamos VPS patirtį, įgyvendinant tik veiklos projektus. </v>
      </c>
    </row>
    <row r="112" spans="1:3" ht="28.8" x14ac:dyDescent="0.3">
      <c r="A112" s="2" t="s">
        <v>734</v>
      </c>
      <c r="B112" s="651" t="str">
        <f t="shared" si="0"/>
        <v>D dalis. Priemonės indėlis į ES ir nacionalinių horizontaliųjų principų įgyvendinimą:</v>
      </c>
      <c r="C112" s="676"/>
    </row>
    <row r="113" spans="1:3" x14ac:dyDescent="0.3">
      <c r="A113" s="2" t="s">
        <v>735</v>
      </c>
      <c r="B113" s="680" t="str">
        <f t="shared" si="0"/>
        <v>Subregioninės vietovės principas:</v>
      </c>
      <c r="C113" s="676"/>
    </row>
    <row r="114" spans="1:3" ht="28.8" x14ac:dyDescent="0.3">
      <c r="A114" s="2" t="s">
        <v>736</v>
      </c>
      <c r="B114" s="509" t="str">
        <f t="shared" si="0"/>
        <v>Ar siekiama, kad pagal priemonę finansuojami projektai apimtų visas VVG teritorijos seniūnijas?</v>
      </c>
      <c r="C114" s="672" t="str">
        <f>'10'!E38</f>
        <v>Ne</v>
      </c>
    </row>
    <row r="115" spans="1:3" ht="57.6" x14ac:dyDescent="0.3">
      <c r="A115" s="2" t="s">
        <v>737</v>
      </c>
      <c r="B115" s="509" t="str">
        <f t="shared" si="0"/>
        <v>Pasirinkimo pagrindimas</v>
      </c>
      <c r="C115" s="677" t="str">
        <f>'10'!E39</f>
        <v xml:space="preserve">Atsižvelgiant į suplanuotą priemonei lėšų sumą ir planuojamą finansuoti projektų skaičių veiklos neapims visų seniūnijų, tačiau sudarytos sąlygos teikti paraiškas bet kurios seniūnijos pareiškėjams. </v>
      </c>
    </row>
    <row r="116" spans="1:3" x14ac:dyDescent="0.3">
      <c r="A116" s="2" t="s">
        <v>738</v>
      </c>
      <c r="B116" s="680" t="str">
        <f t="shared" si="0"/>
        <v>Partnerystės principas:</v>
      </c>
      <c r="C116" s="676"/>
    </row>
    <row r="117" spans="1:3" ht="28.8" x14ac:dyDescent="0.3">
      <c r="A117" s="2" t="s">
        <v>739</v>
      </c>
      <c r="B117" s="509" t="str">
        <f t="shared" si="0"/>
        <v>Ar siekiama, kad pagal priemonę finansuojami projektai būtų vykdomi su partneriais?</v>
      </c>
      <c r="C117" s="672" t="str">
        <f>'10'!E41</f>
        <v>Taip, privalomai</v>
      </c>
    </row>
    <row r="118" spans="1:3" x14ac:dyDescent="0.3">
      <c r="A118" s="2" t="s">
        <v>740</v>
      </c>
      <c r="B118" s="509" t="str">
        <f t="shared" si="0"/>
        <v>Pasirinkimo pagrindimas</v>
      </c>
      <c r="C118" s="677" t="str">
        <f>'10'!E42</f>
        <v>Reikalavimas bus taikomas kaip tinkamumo sąlyga.</v>
      </c>
    </row>
    <row r="119" spans="1:3" x14ac:dyDescent="0.3">
      <c r="A119" s="2" t="s">
        <v>741</v>
      </c>
      <c r="B119" s="680" t="str">
        <f t="shared" si="0"/>
        <v>Inovacijų principas:</v>
      </c>
      <c r="C119" s="676"/>
    </row>
    <row r="120" spans="1:3" ht="28.8" x14ac:dyDescent="0.3">
      <c r="A120" s="2" t="s">
        <v>742</v>
      </c>
      <c r="B120" s="509" t="str">
        <f t="shared" si="0"/>
        <v>Ar siekiama, kad pagal priemonę finansuojami projektai būtų skirti inovacijoms vietos lygiu diegti?</v>
      </c>
      <c r="C120" s="672" t="str">
        <f>'10'!E44</f>
        <v>Taip, privalomai</v>
      </c>
    </row>
    <row r="121" spans="1:3" x14ac:dyDescent="0.3">
      <c r="A121" s="2" t="s">
        <v>743</v>
      </c>
      <c r="B121" s="509" t="str">
        <f t="shared" si="0"/>
        <v>Pasirinkimo pagrindimas</v>
      </c>
      <c r="C121" s="677" t="str">
        <f>'10'!E45</f>
        <v>Reikalavimas bus taikomas kaip tinkamumo sąlyga.</v>
      </c>
    </row>
    <row r="122" spans="1:3" ht="28.8" x14ac:dyDescent="0.3">
      <c r="A122" s="2" t="s">
        <v>744</v>
      </c>
      <c r="B122" s="509" t="str">
        <f t="shared" si="0"/>
        <v>Planuojama paremti projektų, skirtų inovacijoms vietos lygiu diegti (rodiklis L710)</v>
      </c>
      <c r="C122" s="679">
        <f>'10'!E46</f>
        <v>2</v>
      </c>
    </row>
    <row r="123" spans="1:3" x14ac:dyDescent="0.3">
      <c r="A123" s="2" t="s">
        <v>745</v>
      </c>
      <c r="B123" s="680" t="str">
        <f t="shared" si="0"/>
        <v>Lyčių lygybė ir nediskriminavimas:</v>
      </c>
      <c r="C123" s="676"/>
    </row>
    <row r="124" spans="1:3" ht="28.8" x14ac:dyDescent="0.3">
      <c r="A124" s="2" t="s">
        <v>746</v>
      </c>
      <c r="B124" s="509" t="str">
        <f t="shared" si="0"/>
        <v>Ar pagal priemonę finansuojami projektai, skirti lyčių lygybei ir nediskriminavimui?</v>
      </c>
      <c r="C124" s="672" t="str">
        <f>'10'!E48</f>
        <v>Taip</v>
      </c>
    </row>
    <row r="125" spans="1:3" ht="72" x14ac:dyDescent="0.3">
      <c r="A125" s="2" t="s">
        <v>747</v>
      </c>
      <c r="B125" s="509" t="str">
        <f t="shared" si="0"/>
        <v>Pasirinkimo pagrindimas (jei taip, kaip bus užtikrinta)</v>
      </c>
      <c r="C125" s="677" t="str">
        <f>'10'!E49</f>
        <v>Visuose projektuose bus integruotas lyčių lygybės principas. Naudos gavėjams ir skirtingų tikslinių grupių atstovams bus suteiktos lygios teisės dalyvauti veiklose ir naudotis projektų rezultatais. Įvairioms socialinėms grupėms suteikta vienoda galimybė pasinaudoti parama pagal visus prioritetus.</v>
      </c>
    </row>
    <row r="126" spans="1:3" x14ac:dyDescent="0.3">
      <c r="A126" s="2" t="s">
        <v>748</v>
      </c>
      <c r="B126" s="680" t="str">
        <f t="shared" si="0"/>
        <v>Jaunimas:</v>
      </c>
      <c r="C126" s="676"/>
    </row>
    <row r="127" spans="1:3" x14ac:dyDescent="0.3">
      <c r="A127" s="2" t="s">
        <v>749</v>
      </c>
      <c r="B127" s="509" t="str">
        <f t="shared" si="0"/>
        <v>Ar pagal priemonę finansuojami projektai, skirti jaunimui?</v>
      </c>
      <c r="C127" s="672" t="str">
        <f>'10'!E51</f>
        <v>Ne</v>
      </c>
    </row>
    <row r="128" spans="1:3" ht="43.2" x14ac:dyDescent="0.3">
      <c r="A128" s="2" t="s">
        <v>750</v>
      </c>
      <c r="B128" s="509" t="str">
        <f t="shared" si="0"/>
        <v>Pasirinkimo pagrindimas (jei taip, kaip bus užtikrinta)</v>
      </c>
      <c r="C128" s="677" t="str">
        <f>'10'!E52</f>
        <v>Dalyvauti projektinėse veiklose ir juos teikti bus sudarytos vienodos sąlygos visiems, netaikant pozityvios diskriminacijos pagal amžių.</v>
      </c>
    </row>
    <row r="129" spans="1:3" x14ac:dyDescent="0.3">
      <c r="A129" s="2" t="s">
        <v>751</v>
      </c>
      <c r="B129" s="675" t="str">
        <f t="shared" si="0"/>
        <v>E dalis. Priemonės rezultato rodikliai:</v>
      </c>
      <c r="C129" s="676"/>
    </row>
    <row r="130" spans="1:3" x14ac:dyDescent="0.3">
      <c r="A130" s="2" t="s">
        <v>752</v>
      </c>
      <c r="B130" s="680" t="str">
        <f t="shared" si="0"/>
        <v>SP rezultato rodiklių taikymas priemonei:</v>
      </c>
      <c r="C130" s="676"/>
    </row>
    <row r="131" spans="1:3" x14ac:dyDescent="0.3">
      <c r="A131" s="2" t="s">
        <v>753</v>
      </c>
      <c r="B131" s="681" t="str">
        <f t="shared" si="0"/>
        <v>R.3</v>
      </c>
      <c r="C131" s="682" t="str">
        <f>'10'!E55</f>
        <v>Ne</v>
      </c>
    </row>
    <row r="132" spans="1:3" x14ac:dyDescent="0.3">
      <c r="A132" s="2" t="s">
        <v>754</v>
      </c>
      <c r="B132" s="681" t="str">
        <f t="shared" si="0"/>
        <v>R.37</v>
      </c>
      <c r="C132" s="682" t="str">
        <f>'10'!E56</f>
        <v>Ne</v>
      </c>
    </row>
    <row r="133" spans="1:3" x14ac:dyDescent="0.3">
      <c r="A133" s="2" t="s">
        <v>755</v>
      </c>
      <c r="B133" s="681" t="str">
        <f t="shared" si="0"/>
        <v>R.39</v>
      </c>
      <c r="C133" s="682" t="str">
        <f>'10'!E57</f>
        <v>Ne</v>
      </c>
    </row>
    <row r="134" spans="1:3" x14ac:dyDescent="0.3">
      <c r="A134" s="2" t="s">
        <v>756</v>
      </c>
      <c r="B134" s="681" t="str">
        <f t="shared" si="0"/>
        <v>R.41</v>
      </c>
      <c r="C134" s="682" t="str">
        <f>'10'!E58</f>
        <v>Taip</v>
      </c>
    </row>
    <row r="135" spans="1:3" x14ac:dyDescent="0.3">
      <c r="A135" s="2" t="s">
        <v>757</v>
      </c>
      <c r="B135" s="681" t="str">
        <f t="shared" si="0"/>
        <v>R.42</v>
      </c>
      <c r="C135" s="682" t="str">
        <f>'10'!E59</f>
        <v>Ne</v>
      </c>
    </row>
    <row r="136" spans="1:3" x14ac:dyDescent="0.3">
      <c r="A136" s="2" t="s">
        <v>758</v>
      </c>
      <c r="B136" s="680" t="str">
        <f t="shared" si="0"/>
        <v>VPS rodiklių taikymas priemonei:</v>
      </c>
      <c r="C136" s="676"/>
    </row>
    <row r="137" spans="1:3" x14ac:dyDescent="0.3">
      <c r="A137" s="2" t="s">
        <v>759</v>
      </c>
      <c r="B137" s="681" t="str">
        <f t="shared" si="0"/>
        <v>TRAK-P.1</v>
      </c>
      <c r="C137" s="682" t="str">
        <f>'10'!E61</f>
        <v>Ne</v>
      </c>
    </row>
    <row r="138" spans="1:3" x14ac:dyDescent="0.3">
      <c r="A138" s="2" t="s">
        <v>760</v>
      </c>
      <c r="B138" s="681" t="str">
        <f t="shared" si="0"/>
        <v>TRAK-P.2</v>
      </c>
      <c r="C138" s="682" t="str">
        <f>'10'!E62</f>
        <v>Ne</v>
      </c>
    </row>
    <row r="139" spans="1:3" x14ac:dyDescent="0.3">
      <c r="A139" s="2" t="s">
        <v>761</v>
      </c>
      <c r="B139" s="681" t="str">
        <f t="shared" si="0"/>
        <v>TRAK-P.3</v>
      </c>
      <c r="C139" s="682" t="str">
        <f>'10'!E63</f>
        <v>Ne</v>
      </c>
    </row>
    <row r="140" spans="1:3" x14ac:dyDescent="0.3">
      <c r="A140" s="2" t="s">
        <v>762</v>
      </c>
      <c r="B140" s="681" t="str">
        <f t="shared" si="0"/>
        <v>TRAK-P.4</v>
      </c>
      <c r="C140" s="682" t="str">
        <f>'10'!E64</f>
        <v>Ne</v>
      </c>
    </row>
    <row r="141" spans="1:3" x14ac:dyDescent="0.3">
      <c r="A141" s="2" t="s">
        <v>763</v>
      </c>
      <c r="B141" s="681" t="str">
        <f t="shared" si="0"/>
        <v>TRAK-P.5</v>
      </c>
      <c r="C141" s="682" t="str">
        <f>'10'!E65</f>
        <v>Ne</v>
      </c>
    </row>
    <row r="142" spans="1:3" x14ac:dyDescent="0.3">
      <c r="A142" s="2" t="s">
        <v>764</v>
      </c>
      <c r="B142" s="681" t="str">
        <f t="shared" si="0"/>
        <v>TRAK-P.6</v>
      </c>
      <c r="C142" s="682" t="str">
        <f>'10'!E66</f>
        <v>Ne</v>
      </c>
    </row>
    <row r="143" spans="1:3" x14ac:dyDescent="0.3">
      <c r="A143" s="2" t="s">
        <v>765</v>
      </c>
      <c r="B143" s="681" t="str">
        <f t="shared" si="0"/>
        <v>TRAK-P.7</v>
      </c>
      <c r="C143" s="682" t="str">
        <f>'10'!E67</f>
        <v>Ne</v>
      </c>
    </row>
    <row r="144" spans="1:3" x14ac:dyDescent="0.3">
      <c r="A144" s="2" t="s">
        <v>766</v>
      </c>
      <c r="B144" s="681" t="str">
        <f t="shared" si="0"/>
        <v>TRAK-P.8</v>
      </c>
      <c r="C144" s="682" t="str">
        <f>'10'!E68</f>
        <v>Ne</v>
      </c>
    </row>
    <row r="145" spans="1:3" x14ac:dyDescent="0.3">
      <c r="A145" s="2" t="s">
        <v>767</v>
      </c>
      <c r="B145" s="681" t="str">
        <f t="shared" si="0"/>
        <v>TRAK-P.9</v>
      </c>
      <c r="C145" s="682" t="str">
        <f>'10'!E69</f>
        <v>Ne</v>
      </c>
    </row>
    <row r="146" spans="1:3" x14ac:dyDescent="0.3">
      <c r="A146" s="2" t="s">
        <v>768</v>
      </c>
      <c r="B146" s="683" t="str">
        <f t="shared" si="0"/>
        <v>TRAK-P.10</v>
      </c>
      <c r="C146" s="684" t="str">
        <f>'10'!E70</f>
        <v>Ne</v>
      </c>
    </row>
    <row r="147" spans="1:3" x14ac:dyDescent="0.3">
      <c r="A147" s="2" t="s">
        <v>769</v>
      </c>
      <c r="B147" s="675" t="str">
        <f t="shared" si="0"/>
        <v>F dalis. Pagal priemonę remiamų projektų pobūdis:</v>
      </c>
      <c r="C147" s="676"/>
    </row>
    <row r="148" spans="1:3" x14ac:dyDescent="0.3">
      <c r="A148" s="2" t="s">
        <v>770</v>
      </c>
      <c r="B148" s="671" t="str">
        <f t="shared" ref="B148:B157" si="1">B71</f>
        <v>Remiami pelno projektai</v>
      </c>
      <c r="C148" s="672" t="str">
        <f>'10'!E72</f>
        <v>Ne</v>
      </c>
    </row>
    <row r="149" spans="1:3" ht="57.6" x14ac:dyDescent="0.3">
      <c r="A149" s="2" t="s">
        <v>771</v>
      </c>
      <c r="B149" s="673" t="str">
        <f t="shared" si="1"/>
        <v>Remiami projektai, susiję su žinių perdavimu, įskaitant konsultacijas, mokymą ir keitimąsi žiniomis apie tvarią, ekonominę, socialinę, aplinką ir klimatą tausojančią veiklą (aktualu rodikliui L801)</v>
      </c>
      <c r="C149" s="672" t="str">
        <f>'10'!E73</f>
        <v>Ne</v>
      </c>
    </row>
    <row r="150" spans="1:3" ht="57.6" x14ac:dyDescent="0.3">
      <c r="A150" s="2" t="s">
        <v>772</v>
      </c>
      <c r="B150" s="673" t="str">
        <f t="shared" si="1"/>
        <v>Remiami projektai, susiję su gamintojų organizacijomis, vietinėmis rinkomis, trumpomis tiekimo grandinėmis ir kokybės schemomis, įskaitant paramą investicijoms, rinkodaros veiklą ir kt. (aktualu rodikliui L802)</v>
      </c>
      <c r="C150" s="672" t="str">
        <f>'10'!E74</f>
        <v>Ne</v>
      </c>
    </row>
    <row r="151" spans="1:3" ht="43.2" x14ac:dyDescent="0.3">
      <c r="A151" s="2" t="s">
        <v>773</v>
      </c>
      <c r="B151" s="673" t="str">
        <f t="shared" si="1"/>
        <v>Remiami projektai, susiję su atsinaujinančios energijos gamybos pajėgumais, įskaitant biologinę (aktualu rodikliui L803)</v>
      </c>
      <c r="C151" s="672" t="str">
        <f>'10'!E75</f>
        <v>Ne</v>
      </c>
    </row>
    <row r="152" spans="1:3" ht="43.2" x14ac:dyDescent="0.3">
      <c r="A152" s="2" t="s">
        <v>774</v>
      </c>
      <c r="B152" s="673" t="str">
        <f t="shared" si="1"/>
        <v>Remiami projektai, prisidedantys prie aplinkos tvarumo, klimato kaitos švelninimo bei prisitaikymo prie jos tikslų įgyvendinimo kaimo vietovėse (aktualu rodikliui L804)</v>
      </c>
      <c r="C152" s="672" t="str">
        <f>'10'!E76</f>
        <v>Taip</v>
      </c>
    </row>
    <row r="153" spans="1:3" ht="28.8" x14ac:dyDescent="0.3">
      <c r="A153" s="2" t="s">
        <v>775</v>
      </c>
      <c r="B153" s="673" t="str">
        <f t="shared" si="1"/>
        <v>Remiami projektai, kurie kuria darbo vietas (aktualu rodikliui L805)</v>
      </c>
      <c r="C153" s="672" t="str">
        <f>'10'!E77</f>
        <v>Ne</v>
      </c>
    </row>
    <row r="154" spans="1:3" ht="28.8" x14ac:dyDescent="0.3">
      <c r="A154" s="2" t="s">
        <v>776</v>
      </c>
      <c r="B154" s="673" t="str">
        <f t="shared" si="1"/>
        <v>Remiami kaimo verslų, įskaitant bioekonomiką, projektai (aktualu rodikliui L 806)</v>
      </c>
      <c r="C154" s="672" t="str">
        <f>'10'!E78</f>
        <v>Ne</v>
      </c>
    </row>
    <row r="155" spans="1:3" ht="28.8" x14ac:dyDescent="0.3">
      <c r="A155" s="2" t="s">
        <v>777</v>
      </c>
      <c r="B155" s="673" t="str">
        <f t="shared" si="1"/>
        <v>Remiami projektai, susiję su sumanių kaimų strategijomis (aktualu rodikliui L807)</v>
      </c>
      <c r="C155" s="672" t="str">
        <f>'10'!E79</f>
        <v>Ne</v>
      </c>
    </row>
    <row r="156" spans="1:3" ht="28.8" x14ac:dyDescent="0.3">
      <c r="A156" s="2" t="s">
        <v>778</v>
      </c>
      <c r="B156" s="673" t="str">
        <f t="shared" si="1"/>
        <v>Remiami projektai, gerinantys paslaugų prieinamumą ir infrastruktūrą (aktualu rodikliui L808)</v>
      </c>
      <c r="C156" s="672" t="str">
        <f>'10'!E80</f>
        <v>Ne</v>
      </c>
    </row>
    <row r="157" spans="1:3" ht="28.8" x14ac:dyDescent="0.3">
      <c r="A157" s="2" t="s">
        <v>779</v>
      </c>
      <c r="B157" s="673" t="str">
        <f t="shared" si="1"/>
        <v>Remiami socialinės įtraukties projektai (aktualu rodikliui L809)</v>
      </c>
      <c r="C157" s="672" t="str">
        <f>'10'!E81</f>
        <v>Ne</v>
      </c>
    </row>
    <row r="158" spans="1:3" x14ac:dyDescent="0.3">
      <c r="A158" s="2"/>
      <c r="B158" s="649"/>
      <c r="C158" s="685"/>
    </row>
    <row r="159" spans="1:3" x14ac:dyDescent="0.3">
      <c r="A159" s="1"/>
      <c r="B159" s="362"/>
      <c r="C159" s="686" t="str">
        <f>'10'!F6</f>
        <v>3 priemonė</v>
      </c>
    </row>
    <row r="160" spans="1:3" ht="28.8" x14ac:dyDescent="0.3">
      <c r="A160" s="2" t="s">
        <v>188</v>
      </c>
      <c r="B160" s="509" t="str">
        <f>B83</f>
        <v>Priemonės pavadinimas</v>
      </c>
      <c r="C160" s="670" t="str">
        <f>'10'!F7</f>
        <v>Jaunimo ir su jaunimu dirbančių organizacijų stiprinimas, jaunimo užimtumo įvairinimas</v>
      </c>
    </row>
    <row r="161" spans="1:3" x14ac:dyDescent="0.3">
      <c r="A161" s="2" t="s">
        <v>189</v>
      </c>
      <c r="B161" s="671" t="str">
        <f t="shared" ref="B161:B224" si="2">B84</f>
        <v>Priemonės rūšis</v>
      </c>
      <c r="C161" s="670" t="str">
        <f>'10'!F8</f>
        <v>Veiklos projektai</v>
      </c>
    </row>
    <row r="162" spans="1:3" x14ac:dyDescent="0.3">
      <c r="A162" s="2" t="s">
        <v>190</v>
      </c>
      <c r="B162" s="671" t="str">
        <f t="shared" si="2"/>
        <v>VVG teritorijos poreikių, kuriuos tenkina priemonė, skaičius</v>
      </c>
      <c r="C162" s="670">
        <f>'10'!F9</f>
        <v>3</v>
      </c>
    </row>
    <row r="163" spans="1:3" x14ac:dyDescent="0.3">
      <c r="A163" s="2" t="s">
        <v>191</v>
      </c>
      <c r="B163" s="671" t="str">
        <f t="shared" si="2"/>
        <v>BŽŪP tikslų, kuriuos įgyvendina priemonė, skaičius</v>
      </c>
      <c r="C163" s="670">
        <f>'10'!F10</f>
        <v>2</v>
      </c>
    </row>
    <row r="164" spans="1:3" ht="57.6" x14ac:dyDescent="0.3">
      <c r="A164" s="2" t="s">
        <v>192</v>
      </c>
      <c r="B164" s="671" t="str">
        <f t="shared" si="2"/>
        <v>Pagrindinis BŽŪP tikslas, kurį įgyvendina VPS priemonė</v>
      </c>
      <c r="C164" s="672" t="str">
        <f>'10'!F11</f>
        <v>SO8. Skatinti užimtumą, augimą, lyčių lygybę, įskaitant moterų dalyvavimą ūkininkavimo veikloje, socialinę įtrauktį ir vietos plėtrą kaimo vietovėse, įskaitant žiedinę bioekonomiką ir tvarią miškininkystę</v>
      </c>
    </row>
    <row r="165" spans="1:3" ht="28.8" x14ac:dyDescent="0.3">
      <c r="A165" s="2" t="s">
        <v>193</v>
      </c>
      <c r="B165" s="673" t="str">
        <f t="shared" si="2"/>
        <v>Ar priemonė prisideda prie 4 konkretaus BŽŪP tikslo? (tikslas nurodytas 5 lape)</v>
      </c>
      <c r="C165" s="672" t="str">
        <f>'10'!F12</f>
        <v>Ne</v>
      </c>
    </row>
    <row r="166" spans="1:3" ht="28.8" x14ac:dyDescent="0.3">
      <c r="A166" s="2" t="s">
        <v>194</v>
      </c>
      <c r="B166" s="673" t="str">
        <f t="shared" si="2"/>
        <v>Ar priemonė prisideda prie 5 konkretaus BŽŪP tikslo? (tikslas nurodytas 5 lape)</v>
      </c>
      <c r="C166" s="672" t="str">
        <f>'10'!F13</f>
        <v>Ne</v>
      </c>
    </row>
    <row r="167" spans="1:3" ht="28.8" x14ac:dyDescent="0.3">
      <c r="A167" s="2" t="s">
        <v>195</v>
      </c>
      <c r="B167" s="673" t="str">
        <f t="shared" si="2"/>
        <v>Ar priemonė prisideda prie 6 konkretaus BŽŪP tikslo? (tikslas nurodytas 5 lape)</v>
      </c>
      <c r="C167" s="672" t="str">
        <f>'10'!F14</f>
        <v>Ne</v>
      </c>
    </row>
    <row r="168" spans="1:3" ht="28.8" x14ac:dyDescent="0.3">
      <c r="A168" s="2" t="s">
        <v>196</v>
      </c>
      <c r="B168" s="673" t="str">
        <f t="shared" si="2"/>
        <v>Ar priemonė prisideda prie 9 konkretaus BŽŪP tikslo? (tikslas nurodytas 5 lape)</v>
      </c>
      <c r="C168" s="672" t="str">
        <f>'10'!F15</f>
        <v>Ne</v>
      </c>
    </row>
    <row r="169" spans="1:3" x14ac:dyDescent="0.3">
      <c r="A169" s="2" t="s">
        <v>94</v>
      </c>
      <c r="B169" s="675" t="str">
        <f t="shared" si="2"/>
        <v>A dalis. Priemonės intervencijos logika:</v>
      </c>
      <c r="C169" s="676"/>
    </row>
    <row r="170" spans="1:3" ht="129.6" x14ac:dyDescent="0.3">
      <c r="A170" s="2" t="s">
        <v>197</v>
      </c>
      <c r="B170" s="673" t="str">
        <f t="shared" si="2"/>
        <v>Priemonės tikslas, ryšys su pagrindiniu BŽŪP tikslu ir VVG teritorijos poreikiais (problemomis ir (arba) potencialu), ryšys su VPS tema (jei taikoma)</v>
      </c>
      <c r="C170" s="677" t="str">
        <f>'10'!F17</f>
        <v xml:space="preserve">Tikslas - aktyvinti, skatinti jaunimą dalyvauti kaimo vietovių sumanumui didinti skirtose veiklose. Siejama su 8 konkretaus tikslo siekiais:  vietos plėtra, socialinė įtrauktis. P. įgyvendinimas prisidės prie BŽŪP R.41  R.42 rodiklių. Jaunimo ir su jaunimu dirbančios NVO bus įgalintos prisidėti prie gyventojų užimtumo didinimo, inicijuoti gyvenimo būdo pokyčius, susijusius su ES Žaliojo kurso įgyvendinimu. Priemonė tiesiogiai siejasi su VPS tema, nes bus tenkinami gyventojų poreikiai, panaudojant sumanias idėjas. </v>
      </c>
    </row>
    <row r="171" spans="1:3" ht="86.4" x14ac:dyDescent="0.3">
      <c r="A171" s="2" t="s">
        <v>198</v>
      </c>
      <c r="B171" s="671" t="str">
        <f t="shared" si="2"/>
        <v>Pokytis, kurio siekiama VPS priemone</v>
      </c>
      <c r="C171" s="677" t="str">
        <f>'10'!F18</f>
        <v xml:space="preserve">Įgyvendinus priemonę suaktyvės jaunimo,  kitų organizacijų, dirbančių su jaunimu, veikla, daugiau jaunų žmonių dalyvaus formalių organizacijų veikloje, sumanūs sprendimai bus priimamai atsižvelgiant ir į jaunimo  nuomonę, bus paskatinta savanorystė, įgyta verslumo įgūdžių,  pagerės projektuose dalyvavusių NVO teikiamų paslaugų kokybė. </v>
      </c>
    </row>
    <row r="172" spans="1:3" ht="28.8" x14ac:dyDescent="0.3">
      <c r="A172" s="2" t="s">
        <v>199</v>
      </c>
      <c r="B172" s="509" t="str">
        <f t="shared" si="2"/>
        <v>Kaip priemonė prisidės prie horizontalaus tikslo d įgyvendinimo? (pildoma, jei taikoma)</v>
      </c>
      <c r="C172" s="677" t="str">
        <f>'10'!F19</f>
        <v xml:space="preserve">Bus numatyti atrankos kriterijai. </v>
      </c>
    </row>
    <row r="173" spans="1:3" ht="28.8" x14ac:dyDescent="0.3">
      <c r="A173" s="2" t="s">
        <v>200</v>
      </c>
      <c r="B173" s="509" t="str">
        <f t="shared" si="2"/>
        <v>Kaip priemonė prisidės prie horizontalaus tikslo e įgyvendinimo? (pildoma, jei taikoma)</v>
      </c>
      <c r="C173" s="677" t="str">
        <f>'10'!F20</f>
        <v xml:space="preserve">Netaikoma </v>
      </c>
    </row>
    <row r="174" spans="1:3" ht="28.8" x14ac:dyDescent="0.3">
      <c r="A174" s="2" t="s">
        <v>201</v>
      </c>
      <c r="B174" s="509" t="str">
        <f t="shared" si="2"/>
        <v>Kaip priemonė prisidės prie horizontalaus tikslo f įgyvendinimo? (pildoma, jei taikoma)</v>
      </c>
      <c r="C174" s="677" t="str">
        <f>'10'!F21</f>
        <v>Netaikoma.</v>
      </c>
    </row>
    <row r="175" spans="1:3" ht="100.8" x14ac:dyDescent="0.3">
      <c r="A175" s="2" t="s">
        <v>202</v>
      </c>
      <c r="B175" s="509" t="str">
        <f t="shared" si="2"/>
        <v>Kaip priemonė prisidės prie horizontalaus tikslo i įgyvendinimo? (pildoma, jei taikoma)</v>
      </c>
      <c r="C175" s="677" t="str">
        <f>'10'!F22</f>
        <v>Taikomi reikalavimai (bent 1 iš alternatyvų): 
1) projekto veiklos prisideda prie gyventojų ekologinio, aplinkosauginio sąmoningumo ugdymo (stovyklos, neformalus ugdymas, terapija ir pan.);
2) į VP įgyvendinimą įtrauktos veiklos, susijusios su aplinkosauginiu švietimu ir jo svarba, tvarumu, ekologinių sprendimų įgyvendinimu, fizinio aktyvumo skatinimu.</v>
      </c>
    </row>
    <row r="176" spans="1:3" ht="28.8" x14ac:dyDescent="0.3">
      <c r="A176" s="2" t="s">
        <v>203</v>
      </c>
      <c r="B176" s="675" t="str">
        <f t="shared" si="2"/>
        <v>B dalis. Pareiškėjų ir projektų tinkamumo sąlygos, projektų atrankos principai:</v>
      </c>
      <c r="C176" s="676"/>
    </row>
    <row r="177" spans="1:3" ht="28.8" x14ac:dyDescent="0.3">
      <c r="A177" s="2" t="s">
        <v>204</v>
      </c>
      <c r="B177" s="509" t="str">
        <f t="shared" si="2"/>
        <v>Pagal priemonę remiamos veiklos</v>
      </c>
      <c r="C177" s="677" t="str">
        <f>'10'!F24</f>
        <v>Stovyklos, akcijos,  apvalauis stalo diskusijos, edukacijos, žygiai, kiti  renginiai, susiję su jaunimo aktyvinimu.</v>
      </c>
    </row>
    <row r="178" spans="1:3" ht="28.8" x14ac:dyDescent="0.3">
      <c r="A178" s="2" t="s">
        <v>205</v>
      </c>
      <c r="B178" s="671" t="str">
        <f t="shared" si="2"/>
        <v>Tinkami pareiškėjai ir partneriai (jei taikomas reikalavimas projektus įgyvendinti su partneriais)</v>
      </c>
      <c r="C178" s="677" t="str">
        <f>'10'!F25</f>
        <v>Juridiniai asmenys – NVO, VšĮ ir kitos asociacijos, kurių veikla atitinka NVO apibrėžtį</v>
      </c>
    </row>
    <row r="179" spans="1:3" ht="28.8" x14ac:dyDescent="0.3">
      <c r="A179" s="2" t="s">
        <v>206</v>
      </c>
      <c r="B179" s="671" t="str">
        <f t="shared" si="2"/>
        <v>Priemonės tikslinė grupė (pildoma, jei nesutampa su tinkamais pareiškėjais ir (arba) partneriais)</v>
      </c>
      <c r="C179" s="677" t="str">
        <f>'10'!F26</f>
        <v>Trakų krašto vietos veiklos grupės NVO atstovai, jaunimas.</v>
      </c>
    </row>
    <row r="180" spans="1:3" ht="28.8" x14ac:dyDescent="0.3">
      <c r="A180" s="2" t="s">
        <v>725</v>
      </c>
      <c r="B180" s="509" t="str">
        <f t="shared" si="2"/>
        <v>Tinkamumo sąlygos pareiškėjams ir projektams</v>
      </c>
      <c r="C180" s="677" t="str">
        <f>'10'!F27</f>
        <v>Tinkamumo sąlygos pareiškėjams  ir  vietos projektams bus nurodytos Vietos projektų administravimo taisyklėse. .</v>
      </c>
    </row>
    <row r="181" spans="1:3" ht="86.4" x14ac:dyDescent="0.3">
      <c r="A181" s="2" t="s">
        <v>726</v>
      </c>
      <c r="B181" s="673" t="str">
        <f t="shared" si="2"/>
        <v>Projektų atrankos principai</v>
      </c>
      <c r="C181" s="677" t="str">
        <f>'10'!F28</f>
        <v>1.	Projektą teikia jaunimo organizacija ar projekto parneriu yra jaunimo organizacija. 
2.	Projekto partneris (-iai) jaunimo organizacija ar organizacija dirbanti su jaunimu. 
Detalus atrankos kriterijų sąrašas bus nustatomas priemonės įgyvendinimo taisyklėse</v>
      </c>
    </row>
    <row r="182" spans="1:3" x14ac:dyDescent="0.3">
      <c r="A182" s="2" t="s">
        <v>727</v>
      </c>
      <c r="B182" s="509" t="str">
        <f t="shared" si="2"/>
        <v>Planuojamų kvietimų teikti paraiškas skaičius</v>
      </c>
      <c r="C182" s="670">
        <f>'10'!F29</f>
        <v>5</v>
      </c>
    </row>
    <row r="183" spans="1:3" x14ac:dyDescent="0.3">
      <c r="A183" s="2" t="s">
        <v>728</v>
      </c>
      <c r="B183" s="651" t="str">
        <f t="shared" si="2"/>
        <v>C dalis. Paramos dydžiai:</v>
      </c>
      <c r="C183" s="676"/>
    </row>
    <row r="184" spans="1:3" x14ac:dyDescent="0.3">
      <c r="A184" s="2" t="s">
        <v>729</v>
      </c>
      <c r="B184" s="509" t="str">
        <f t="shared" si="2"/>
        <v>Didžiausia paramos suma vietos projektui, Eur</v>
      </c>
      <c r="C184" s="677">
        <f>'10'!F31</f>
        <v>10000</v>
      </c>
    </row>
    <row r="185" spans="1:3" x14ac:dyDescent="0.3">
      <c r="A185" s="2" t="s">
        <v>730</v>
      </c>
      <c r="B185" s="509" t="str">
        <f t="shared" si="2"/>
        <v xml:space="preserve">Paramos lyginamoji dalis, proc. </v>
      </c>
      <c r="C185" s="677" t="str">
        <f>'10'!F32</f>
        <v>iki 90</v>
      </c>
    </row>
    <row r="186" spans="1:3" x14ac:dyDescent="0.3">
      <c r="A186" s="2" t="s">
        <v>731</v>
      </c>
      <c r="B186" s="509" t="str">
        <f t="shared" si="2"/>
        <v>Planuojama paramos suma priemonei, Eur</v>
      </c>
      <c r="C186" s="678">
        <f>'10'!F33</f>
        <v>80000</v>
      </c>
    </row>
    <row r="187" spans="1:3" x14ac:dyDescent="0.3">
      <c r="A187" s="2" t="s">
        <v>732</v>
      </c>
      <c r="B187" s="509" t="str">
        <f t="shared" si="2"/>
        <v>Planuojama paremti projektų (rodiklis L700)</v>
      </c>
      <c r="C187" s="679">
        <f>'10'!F34</f>
        <v>8</v>
      </c>
    </row>
    <row r="188" spans="1:3" x14ac:dyDescent="0.3">
      <c r="A188" s="2" t="s">
        <v>733</v>
      </c>
      <c r="B188" s="509" t="str">
        <f t="shared" si="2"/>
        <v>Paaiškinimas, kaip nustatyta rodiklio L700 reikšmė</v>
      </c>
      <c r="C188" s="677" t="str">
        <f>'10'!F35</f>
        <v xml:space="preserve"> </v>
      </c>
    </row>
    <row r="189" spans="1:3" ht="28.8" x14ac:dyDescent="0.3">
      <c r="A189" s="2" t="s">
        <v>734</v>
      </c>
      <c r="B189" s="651" t="str">
        <f t="shared" si="2"/>
        <v>D dalis. Priemonės indėlis į ES ir nacionalinių horizontaliųjų principų įgyvendinimą:</v>
      </c>
      <c r="C189" s="676"/>
    </row>
    <row r="190" spans="1:3" x14ac:dyDescent="0.3">
      <c r="A190" s="2" t="s">
        <v>735</v>
      </c>
      <c r="B190" s="680" t="str">
        <f t="shared" si="2"/>
        <v>Subregioninės vietovės principas:</v>
      </c>
      <c r="C190" s="676"/>
    </row>
    <row r="191" spans="1:3" ht="28.8" x14ac:dyDescent="0.3">
      <c r="A191" s="2" t="s">
        <v>736</v>
      </c>
      <c r="B191" s="509" t="str">
        <f t="shared" si="2"/>
        <v>Ar siekiama, kad pagal priemonę finansuojami projektai apimtų visas VVG teritorijos seniūnijas?</v>
      </c>
      <c r="C191" s="672" t="str">
        <f>'10'!F38</f>
        <v>Taip</v>
      </c>
    </row>
    <row r="192" spans="1:3" ht="43.2" x14ac:dyDescent="0.3">
      <c r="A192" s="2" t="s">
        <v>737</v>
      </c>
      <c r="B192" s="509" t="str">
        <f t="shared" si="2"/>
        <v>Pasirinkimo pagrindimas</v>
      </c>
      <c r="C192" s="677" t="str">
        <f>'10'!F39</f>
        <v>8 projektai, 8 seniūnijos. Tikimasi, kad veiklos apims visas seniūnijas ir paraiškos bus pateiktos iš visų seniūnijų panaudojant viešinimo /aktyvinio veiksmus.</v>
      </c>
    </row>
    <row r="193" spans="1:3" x14ac:dyDescent="0.3">
      <c r="A193" s="2" t="s">
        <v>738</v>
      </c>
      <c r="B193" s="680" t="str">
        <f t="shared" si="2"/>
        <v>Partnerystės principas:</v>
      </c>
      <c r="C193" s="676"/>
    </row>
    <row r="194" spans="1:3" ht="28.8" x14ac:dyDescent="0.3">
      <c r="A194" s="2" t="s">
        <v>739</v>
      </c>
      <c r="B194" s="509" t="str">
        <f t="shared" si="2"/>
        <v>Ar siekiama, kad pagal priemonę finansuojami projektai būtų vykdomi su partneriais?</v>
      </c>
      <c r="C194" s="672" t="str">
        <f>'10'!F41</f>
        <v>Taip, pasirinktinai</v>
      </c>
    </row>
    <row r="195" spans="1:3" x14ac:dyDescent="0.3">
      <c r="A195" s="2" t="s">
        <v>740</v>
      </c>
      <c r="B195" s="509" t="str">
        <f t="shared" si="2"/>
        <v>Pasirinkimo pagrindimas</v>
      </c>
      <c r="C195" s="677" t="str">
        <f>'10'!F42</f>
        <v>Papildomi atrankos balai.</v>
      </c>
    </row>
    <row r="196" spans="1:3" x14ac:dyDescent="0.3">
      <c r="A196" s="2" t="s">
        <v>741</v>
      </c>
      <c r="B196" s="680" t="str">
        <f t="shared" si="2"/>
        <v>Inovacijų principas:</v>
      </c>
      <c r="C196" s="676"/>
    </row>
    <row r="197" spans="1:3" ht="28.8" x14ac:dyDescent="0.3">
      <c r="A197" s="2" t="s">
        <v>742</v>
      </c>
      <c r="B197" s="509" t="str">
        <f t="shared" si="2"/>
        <v>Ar siekiama, kad pagal priemonę finansuojami projektai būtų skirti inovacijoms vietos lygiu diegti?</v>
      </c>
      <c r="C197" s="672" t="str">
        <f>'10'!F44</f>
        <v>Taip, privalomai</v>
      </c>
    </row>
    <row r="198" spans="1:3" x14ac:dyDescent="0.3">
      <c r="A198" s="2" t="s">
        <v>743</v>
      </c>
      <c r="B198" s="509" t="str">
        <f t="shared" si="2"/>
        <v>Pasirinkimo pagrindimas</v>
      </c>
      <c r="C198" s="677" t="str">
        <f>'10'!F45</f>
        <v>Reikalavimas bus taikomas kaip tinkamumo sąlyga.</v>
      </c>
    </row>
    <row r="199" spans="1:3" ht="28.8" x14ac:dyDescent="0.3">
      <c r="A199" s="2" t="s">
        <v>744</v>
      </c>
      <c r="B199" s="509" t="str">
        <f t="shared" si="2"/>
        <v>Planuojama paremti projektų, skirtų inovacijoms vietos lygiu diegti (rodiklis L710)</v>
      </c>
      <c r="C199" s="679">
        <f>'10'!F46</f>
        <v>8</v>
      </c>
    </row>
    <row r="200" spans="1:3" x14ac:dyDescent="0.3">
      <c r="A200" s="2" t="s">
        <v>745</v>
      </c>
      <c r="B200" s="680" t="str">
        <f t="shared" si="2"/>
        <v>Lyčių lygybė ir nediskriminavimas:</v>
      </c>
      <c r="C200" s="676"/>
    </row>
    <row r="201" spans="1:3" ht="28.8" x14ac:dyDescent="0.3">
      <c r="A201" s="2" t="s">
        <v>746</v>
      </c>
      <c r="B201" s="509" t="str">
        <f t="shared" si="2"/>
        <v>Ar pagal priemonę finansuojami projektai, skirti lyčių lygybei ir nediskriminavimui?</v>
      </c>
      <c r="C201" s="672" t="str">
        <f>'10'!F48</f>
        <v>Taip</v>
      </c>
    </row>
    <row r="202" spans="1:3" ht="72" x14ac:dyDescent="0.3">
      <c r="A202" s="2" t="s">
        <v>747</v>
      </c>
      <c r="B202" s="509" t="str">
        <f t="shared" si="2"/>
        <v>Pasirinkimo pagrindimas (jei taip, kaip bus užtikrinta)</v>
      </c>
      <c r="C202" s="677" t="str">
        <f>'10'!F49</f>
        <v>Visuose projektuose bus integruotas lyčių lygybės principas. Naudos gavėjams ir skirtingų tikslinių grupių atstovams bus suteiktos lygios teisės dalyvauti veiklose ir naudotis projektų rezultatais. Įvairioms socialinėms grupėms suteikta vienoda galimybė pasinaudoti parama pagal visus prioritetus.</v>
      </c>
    </row>
    <row r="203" spans="1:3" x14ac:dyDescent="0.3">
      <c r="A203" s="2" t="s">
        <v>748</v>
      </c>
      <c r="B203" s="680" t="str">
        <f t="shared" si="2"/>
        <v>Jaunimas:</v>
      </c>
      <c r="C203" s="676"/>
    </row>
    <row r="204" spans="1:3" x14ac:dyDescent="0.3">
      <c r="A204" s="2" t="s">
        <v>749</v>
      </c>
      <c r="B204" s="509" t="str">
        <f t="shared" si="2"/>
        <v>Ar pagal priemonę finansuojami projektai, skirti jaunimui?</v>
      </c>
      <c r="C204" s="672" t="str">
        <f>'10'!F51</f>
        <v>Ne</v>
      </c>
    </row>
    <row r="205" spans="1:3" ht="43.2" x14ac:dyDescent="0.3">
      <c r="A205" s="2" t="s">
        <v>750</v>
      </c>
      <c r="B205" s="509" t="str">
        <f t="shared" si="2"/>
        <v>Pasirinkimo pagrindimas (jei taip, kaip bus užtikrinta)</v>
      </c>
      <c r="C205" s="677" t="str">
        <f>'10'!F52</f>
        <v>Dalyvauti projektinėse veiklose ir juos teikti bus sudarytos vienodos sąlygos visiems, netaikant pozityvios diskriminacijos pagal amžių.</v>
      </c>
    </row>
    <row r="206" spans="1:3" x14ac:dyDescent="0.3">
      <c r="A206" s="2" t="s">
        <v>751</v>
      </c>
      <c r="B206" s="675" t="str">
        <f t="shared" si="2"/>
        <v>E dalis. Priemonės rezultato rodikliai:</v>
      </c>
      <c r="C206" s="676"/>
    </row>
    <row r="207" spans="1:3" x14ac:dyDescent="0.3">
      <c r="A207" s="2" t="s">
        <v>752</v>
      </c>
      <c r="B207" s="680" t="str">
        <f t="shared" si="2"/>
        <v>SP rezultato rodiklių taikymas priemonei:</v>
      </c>
      <c r="C207" s="676"/>
    </row>
    <row r="208" spans="1:3" x14ac:dyDescent="0.3">
      <c r="A208" s="2" t="s">
        <v>753</v>
      </c>
      <c r="B208" s="681" t="str">
        <f t="shared" si="2"/>
        <v>R.3</v>
      </c>
      <c r="C208" s="687" t="str">
        <f>'10'!F55</f>
        <v>Ne</v>
      </c>
    </row>
    <row r="209" spans="1:3" x14ac:dyDescent="0.3">
      <c r="A209" s="2" t="s">
        <v>754</v>
      </c>
      <c r="B209" s="681" t="str">
        <f t="shared" si="2"/>
        <v>R.37</v>
      </c>
      <c r="C209" s="687" t="str">
        <f>'10'!F56</f>
        <v>Ne</v>
      </c>
    </row>
    <row r="210" spans="1:3" x14ac:dyDescent="0.3">
      <c r="A210" s="2" t="s">
        <v>755</v>
      </c>
      <c r="B210" s="681" t="str">
        <f t="shared" si="2"/>
        <v>R.39</v>
      </c>
      <c r="C210" s="687" t="str">
        <f>'10'!F57</f>
        <v>Ne</v>
      </c>
    </row>
    <row r="211" spans="1:3" x14ac:dyDescent="0.3">
      <c r="A211" s="2" t="s">
        <v>756</v>
      </c>
      <c r="B211" s="681" t="str">
        <f t="shared" si="2"/>
        <v>R.41</v>
      </c>
      <c r="C211" s="687" t="str">
        <f>'10'!F58</f>
        <v>Taip</v>
      </c>
    </row>
    <row r="212" spans="1:3" x14ac:dyDescent="0.3">
      <c r="A212" s="2" t="s">
        <v>757</v>
      </c>
      <c r="B212" s="681" t="str">
        <f t="shared" si="2"/>
        <v>R.42</v>
      </c>
      <c r="C212" s="687" t="str">
        <f>'10'!F59</f>
        <v>Taip</v>
      </c>
    </row>
    <row r="213" spans="1:3" x14ac:dyDescent="0.3">
      <c r="A213" s="2" t="s">
        <v>758</v>
      </c>
      <c r="B213" s="680" t="str">
        <f t="shared" si="2"/>
        <v>VPS rodiklių taikymas priemonei:</v>
      </c>
      <c r="C213" s="688"/>
    </row>
    <row r="214" spans="1:3" x14ac:dyDescent="0.3">
      <c r="A214" s="2" t="s">
        <v>759</v>
      </c>
      <c r="B214" s="681" t="str">
        <f t="shared" si="2"/>
        <v>TRAK-P.1</v>
      </c>
      <c r="C214" s="687" t="str">
        <f>'10'!F61</f>
        <v>Ne</v>
      </c>
    </row>
    <row r="215" spans="1:3" x14ac:dyDescent="0.3">
      <c r="A215" s="2" t="s">
        <v>760</v>
      </c>
      <c r="B215" s="681" t="str">
        <f t="shared" si="2"/>
        <v>TRAK-P.2</v>
      </c>
      <c r="C215" s="687" t="str">
        <f>'10'!F62</f>
        <v>Ne</v>
      </c>
    </row>
    <row r="216" spans="1:3" x14ac:dyDescent="0.3">
      <c r="A216" s="2" t="s">
        <v>761</v>
      </c>
      <c r="B216" s="681" t="str">
        <f t="shared" si="2"/>
        <v>TRAK-P.3</v>
      </c>
      <c r="C216" s="687" t="str">
        <f>'10'!F63</f>
        <v>Ne</v>
      </c>
    </row>
    <row r="217" spans="1:3" x14ac:dyDescent="0.3">
      <c r="A217" s="2" t="s">
        <v>762</v>
      </c>
      <c r="B217" s="681" t="str">
        <f t="shared" si="2"/>
        <v>TRAK-P.4</v>
      </c>
      <c r="C217" s="687" t="str">
        <f>'10'!F64</f>
        <v>Ne</v>
      </c>
    </row>
    <row r="218" spans="1:3" x14ac:dyDescent="0.3">
      <c r="A218" s="2" t="s">
        <v>763</v>
      </c>
      <c r="B218" s="681" t="str">
        <f t="shared" si="2"/>
        <v>TRAK-P.5</v>
      </c>
      <c r="C218" s="687" t="str">
        <f>'10'!F65</f>
        <v>Ne</v>
      </c>
    </row>
    <row r="219" spans="1:3" x14ac:dyDescent="0.3">
      <c r="A219" s="2" t="s">
        <v>764</v>
      </c>
      <c r="B219" s="681" t="str">
        <f t="shared" si="2"/>
        <v>TRAK-P.6</v>
      </c>
      <c r="C219" s="687" t="str">
        <f>'10'!F66</f>
        <v>Ne</v>
      </c>
    </row>
    <row r="220" spans="1:3" x14ac:dyDescent="0.3">
      <c r="A220" s="2" t="s">
        <v>765</v>
      </c>
      <c r="B220" s="681" t="str">
        <f t="shared" si="2"/>
        <v>TRAK-P.7</v>
      </c>
      <c r="C220" s="687" t="str">
        <f>'10'!F67</f>
        <v>Ne</v>
      </c>
    </row>
    <row r="221" spans="1:3" x14ac:dyDescent="0.3">
      <c r="A221" s="2" t="s">
        <v>766</v>
      </c>
      <c r="B221" s="681" t="str">
        <f t="shared" si="2"/>
        <v>TRAK-P.8</v>
      </c>
      <c r="C221" s="687" t="str">
        <f>'10'!F68</f>
        <v>Ne</v>
      </c>
    </row>
    <row r="222" spans="1:3" x14ac:dyDescent="0.3">
      <c r="A222" s="2" t="s">
        <v>767</v>
      </c>
      <c r="B222" s="681" t="str">
        <f t="shared" si="2"/>
        <v>TRAK-P.9</v>
      </c>
      <c r="C222" s="687" t="str">
        <f>'10'!F69</f>
        <v>Ne</v>
      </c>
    </row>
    <row r="223" spans="1:3" x14ac:dyDescent="0.3">
      <c r="A223" s="2" t="s">
        <v>768</v>
      </c>
      <c r="B223" s="683" t="str">
        <f t="shared" si="2"/>
        <v>TRAK-P.10</v>
      </c>
      <c r="C223" s="689" t="str">
        <f>'10'!F70</f>
        <v>Ne</v>
      </c>
    </row>
    <row r="224" spans="1:3" x14ac:dyDescent="0.3">
      <c r="A224" s="2" t="s">
        <v>769</v>
      </c>
      <c r="B224" s="675" t="str">
        <f t="shared" si="2"/>
        <v>F dalis. Pagal priemonę remiamų projektų pobūdis:</v>
      </c>
      <c r="C224" s="676"/>
    </row>
    <row r="225" spans="1:3" x14ac:dyDescent="0.3">
      <c r="A225" s="2" t="s">
        <v>770</v>
      </c>
      <c r="B225" s="671" t="str">
        <f t="shared" ref="B225:B234" si="3">B148</f>
        <v>Remiami pelno projektai</v>
      </c>
      <c r="C225" s="672" t="str">
        <f>'10'!F72</f>
        <v>Ne</v>
      </c>
    </row>
    <row r="226" spans="1:3" ht="57.6" x14ac:dyDescent="0.3">
      <c r="A226" s="2" t="s">
        <v>771</v>
      </c>
      <c r="B226" s="673" t="str">
        <f t="shared" si="3"/>
        <v>Remiami projektai, susiję su žinių perdavimu, įskaitant konsultacijas, mokymą ir keitimąsi žiniomis apie tvarią, ekonominę, socialinę, aplinką ir klimatą tausojančią veiklą (aktualu rodikliui L801)</v>
      </c>
      <c r="C226" s="672" t="str">
        <f>'10'!F73</f>
        <v>Ne</v>
      </c>
    </row>
    <row r="227" spans="1:3" ht="57.6" x14ac:dyDescent="0.3">
      <c r="A227" s="2" t="s">
        <v>772</v>
      </c>
      <c r="B227" s="673" t="str">
        <f t="shared" si="3"/>
        <v>Remiami projektai, susiję su gamintojų organizacijomis, vietinėmis rinkomis, trumpomis tiekimo grandinėmis ir kokybės schemomis, įskaitant paramą investicijoms, rinkodaros veiklą ir kt. (aktualu rodikliui L802)</v>
      </c>
      <c r="C227" s="672" t="str">
        <f>'10'!F74</f>
        <v>Ne</v>
      </c>
    </row>
    <row r="228" spans="1:3" ht="43.2" x14ac:dyDescent="0.3">
      <c r="A228" s="2" t="s">
        <v>773</v>
      </c>
      <c r="B228" s="673" t="str">
        <f t="shared" si="3"/>
        <v>Remiami projektai, susiję su atsinaujinančios energijos gamybos pajėgumais, įskaitant biologinę (aktualu rodikliui L803)</v>
      </c>
      <c r="C228" s="672" t="str">
        <f>'10'!F75</f>
        <v>Ne</v>
      </c>
    </row>
    <row r="229" spans="1:3" ht="43.2" x14ac:dyDescent="0.3">
      <c r="A229" s="2" t="s">
        <v>774</v>
      </c>
      <c r="B229" s="673" t="str">
        <f t="shared" si="3"/>
        <v>Remiami projektai, prisidedantys prie aplinkos tvarumo, klimato kaitos švelninimo bei prisitaikymo prie jos tikslų įgyvendinimo kaimo vietovėse (aktualu rodikliui L804)</v>
      </c>
      <c r="C229" s="672" t="str">
        <f>'10'!F76</f>
        <v>Ne</v>
      </c>
    </row>
    <row r="230" spans="1:3" ht="28.8" x14ac:dyDescent="0.3">
      <c r="A230" s="2" t="s">
        <v>775</v>
      </c>
      <c r="B230" s="673" t="str">
        <f t="shared" si="3"/>
        <v>Remiami projektai, kurie kuria darbo vietas (aktualu rodikliui L805)</v>
      </c>
      <c r="C230" s="672" t="str">
        <f>'10'!F77</f>
        <v>Ne</v>
      </c>
    </row>
    <row r="231" spans="1:3" ht="28.8" x14ac:dyDescent="0.3">
      <c r="A231" s="2" t="s">
        <v>776</v>
      </c>
      <c r="B231" s="673" t="str">
        <f t="shared" si="3"/>
        <v>Remiami kaimo verslų, įskaitant bioekonomiką, projektai (aktualu rodikliui L 806)</v>
      </c>
      <c r="C231" s="672" t="str">
        <f>'10'!F78</f>
        <v>Ne</v>
      </c>
    </row>
    <row r="232" spans="1:3" ht="28.8" x14ac:dyDescent="0.3">
      <c r="A232" s="2" t="s">
        <v>777</v>
      </c>
      <c r="B232" s="673" t="str">
        <f t="shared" si="3"/>
        <v>Remiami projektai, susiję su sumanių kaimų strategijomis (aktualu rodikliui L807)</v>
      </c>
      <c r="C232" s="672" t="str">
        <f>'10'!F79</f>
        <v>Ne</v>
      </c>
    </row>
    <row r="233" spans="1:3" ht="28.8" x14ac:dyDescent="0.3">
      <c r="A233" s="2" t="s">
        <v>778</v>
      </c>
      <c r="B233" s="673" t="str">
        <f t="shared" si="3"/>
        <v>Remiami projektai, gerinantys paslaugų prieinamumą ir infrastruktūrą (aktualu rodikliui L808)</v>
      </c>
      <c r="C233" s="672" t="str">
        <f>'10'!F80</f>
        <v>Ne</v>
      </c>
    </row>
    <row r="234" spans="1:3" ht="28.8" x14ac:dyDescent="0.3">
      <c r="A234" s="2" t="s">
        <v>779</v>
      </c>
      <c r="B234" s="673" t="str">
        <f t="shared" si="3"/>
        <v>Remiami socialinės įtraukties projektai (aktualu rodikliui L809)</v>
      </c>
      <c r="C234" s="672" t="str">
        <f>'10'!F81</f>
        <v>Ne</v>
      </c>
    </row>
    <row r="235" spans="1:3" x14ac:dyDescent="0.3">
      <c r="B235" s="649"/>
      <c r="C235" s="685"/>
    </row>
    <row r="236" spans="1:3" x14ac:dyDescent="0.3">
      <c r="A236" s="1"/>
      <c r="B236" s="362"/>
      <c r="C236" s="686" t="str">
        <f>'10'!G6</f>
        <v>4 priemonė</v>
      </c>
    </row>
    <row r="237" spans="1:3" x14ac:dyDescent="0.3">
      <c r="A237" s="2" t="s">
        <v>188</v>
      </c>
      <c r="B237" s="509" t="str">
        <f>B160</f>
        <v>Priemonės pavadinimas</v>
      </c>
      <c r="C237" s="670" t="str">
        <f>'10'!G7</f>
        <v>Potencialių pareiškėjų ir projektų vykdytojų mokymai</v>
      </c>
    </row>
    <row r="238" spans="1:3" x14ac:dyDescent="0.3">
      <c r="A238" s="2" t="s">
        <v>189</v>
      </c>
      <c r="B238" s="671" t="str">
        <f t="shared" ref="B238:B301" si="4">B161</f>
        <v>Priemonės rūšis</v>
      </c>
      <c r="C238" s="670" t="str">
        <f>'10'!G8</f>
        <v>Mokymų projektai</v>
      </c>
    </row>
    <row r="239" spans="1:3" x14ac:dyDescent="0.3">
      <c r="A239" s="2" t="s">
        <v>190</v>
      </c>
      <c r="B239" s="671" t="str">
        <f t="shared" si="4"/>
        <v>VVG teritorijos poreikių, kuriuos tenkina priemonė, skaičius</v>
      </c>
      <c r="C239" s="670">
        <f>'10'!G9</f>
        <v>3</v>
      </c>
    </row>
    <row r="240" spans="1:3" x14ac:dyDescent="0.3">
      <c r="A240" s="2" t="s">
        <v>191</v>
      </c>
      <c r="B240" s="671" t="str">
        <f t="shared" si="4"/>
        <v>BŽŪP tikslų, kuriuos įgyvendina priemonė, skaičius</v>
      </c>
      <c r="C240" s="670">
        <f>'10'!G10</f>
        <v>3</v>
      </c>
    </row>
    <row r="241" spans="1:3" ht="57.6" x14ac:dyDescent="0.3">
      <c r="A241" s="2" t="s">
        <v>192</v>
      </c>
      <c r="B241" s="671" t="str">
        <f t="shared" si="4"/>
        <v>Pagrindinis BŽŪP tikslas, kurį įgyvendina VPS priemonė</v>
      </c>
      <c r="C241" s="672" t="str">
        <f>'10'!G11</f>
        <v>SO8. Skatinti užimtumą, augimą, lyčių lygybę, įskaitant moterų dalyvavimą ūkininkavimo veikloje, socialinę įtrauktį ir vietos plėtrą kaimo vietovėse, įskaitant žiedinę bioekonomiką ir tvarią miškininkystę</v>
      </c>
    </row>
    <row r="242" spans="1:3" ht="28.8" x14ac:dyDescent="0.3">
      <c r="A242" s="2" t="s">
        <v>193</v>
      </c>
      <c r="B242" s="673" t="str">
        <f t="shared" si="4"/>
        <v>Ar priemonė prisideda prie 4 konkretaus BŽŪP tikslo? (tikslas nurodytas 5 lape)</v>
      </c>
      <c r="C242" s="672" t="str">
        <f>'10'!G12</f>
        <v>Ne</v>
      </c>
    </row>
    <row r="243" spans="1:3" ht="28.8" x14ac:dyDescent="0.3">
      <c r="A243" s="2" t="s">
        <v>194</v>
      </c>
      <c r="B243" s="673" t="str">
        <f t="shared" si="4"/>
        <v>Ar priemonė prisideda prie 5 konkretaus BŽŪP tikslo? (tikslas nurodytas 5 lape)</v>
      </c>
      <c r="C243" s="672" t="str">
        <f>'10'!G13</f>
        <v>Taip</v>
      </c>
    </row>
    <row r="244" spans="1:3" ht="28.8" x14ac:dyDescent="0.3">
      <c r="A244" s="2" t="s">
        <v>195</v>
      </c>
      <c r="B244" s="673" t="str">
        <f t="shared" si="4"/>
        <v>Ar priemonė prisideda prie 6 konkretaus BŽŪP tikslo? (tikslas nurodytas 5 lape)</v>
      </c>
      <c r="C244" s="672" t="str">
        <f>'10'!G14</f>
        <v>Taip</v>
      </c>
    </row>
    <row r="245" spans="1:3" ht="28.8" x14ac:dyDescent="0.3">
      <c r="A245" s="2" t="s">
        <v>196</v>
      </c>
      <c r="B245" s="673" t="str">
        <f t="shared" si="4"/>
        <v>Ar priemonė prisideda prie 9 konkretaus BŽŪP tikslo? (tikslas nurodytas 5 lape)</v>
      </c>
      <c r="C245" s="672" t="str">
        <f>'10'!G15</f>
        <v>Taip</v>
      </c>
    </row>
    <row r="246" spans="1:3" x14ac:dyDescent="0.3">
      <c r="A246" s="2" t="s">
        <v>94</v>
      </c>
      <c r="B246" s="675" t="str">
        <f t="shared" si="4"/>
        <v>A dalis. Priemonės intervencijos logika:</v>
      </c>
      <c r="C246" s="676"/>
    </row>
    <row r="247" spans="1:3" ht="129.6" x14ac:dyDescent="0.3">
      <c r="A247" s="2" t="s">
        <v>197</v>
      </c>
      <c r="B247" s="673" t="str">
        <f t="shared" si="4"/>
        <v>Priemonės tikslas, ryšys su pagrindiniu BŽŪP tikslu ir VVG teritorijos poreikiais (problemomis ir (arba) potencialu), ryšys su VPS tema (jei taikoma)</v>
      </c>
      <c r="C247" s="677" t="str">
        <f>'10'!G17</f>
        <v xml:space="preserve">Priemone prisidedama prie BŽŪP R.41  R.42 rodiklių įgyvendinimo. Siekiant patenkinti visus  VPS poreikius, būtini mokymai. Beveik visose priemonėse  numatytos inovacijos ir bendradarbiavimas. Susitikimuose ir apklausoje didelis poreikis mokytis, nes  žmonėms trūksta informacijos apie žiedinę ekonomiką, skaitmenizavimą, žaliąjį kursą, sveikatinimą. Todėl numatyta didesnė dalis mokymų, veiklų projektų, kurių dėka labiau sutelkiama, šviečiama, tuo pačiu įtraukiama į bendrus sprendimų priėmimus.  </v>
      </c>
    </row>
    <row r="248" spans="1:3" ht="57.6" x14ac:dyDescent="0.3">
      <c r="A248" s="2" t="s">
        <v>198</v>
      </c>
      <c r="B248" s="671" t="str">
        <f t="shared" si="4"/>
        <v>Pokytis, kurio siekiama VPS priemone</v>
      </c>
      <c r="C248" s="677" t="str">
        <f>'10'!G18</f>
        <v xml:space="preserve">Padidėjęs  gyventojų ekologinis, aplinkosauginis sąmoningumas; įvairių sektorių atstovai geba priimti bendrus sprendimus,  teikiami projektai inovatyvūs, juos įgyvedinant priimami tvarūs sprendimai. </v>
      </c>
    </row>
    <row r="249" spans="1:3" ht="28.8" x14ac:dyDescent="0.3">
      <c r="A249" s="2" t="s">
        <v>199</v>
      </c>
      <c r="B249" s="509" t="str">
        <f t="shared" si="4"/>
        <v>Kaip priemonė prisidės prie horizontalaus tikslo d įgyvendinimo? (pildoma, jei taikoma)</v>
      </c>
      <c r="C249" s="677" t="str">
        <f>'10'!G19</f>
        <v>Netaikoma</v>
      </c>
    </row>
    <row r="250" spans="1:3" ht="28.8" x14ac:dyDescent="0.3">
      <c r="A250" s="2" t="s">
        <v>200</v>
      </c>
      <c r="B250" s="509" t="str">
        <f t="shared" si="4"/>
        <v>Kaip priemonė prisidės prie horizontalaus tikslo e įgyvendinimo? (pildoma, jei taikoma)</v>
      </c>
      <c r="C250" s="677" t="str">
        <f>'10'!G20</f>
        <v>Netaikoma</v>
      </c>
    </row>
    <row r="251" spans="1:3" ht="28.8" x14ac:dyDescent="0.3">
      <c r="A251" s="2" t="s">
        <v>201</v>
      </c>
      <c r="B251" s="509" t="str">
        <f t="shared" si="4"/>
        <v>Kaip priemonė prisidės prie horizontalaus tikslo f įgyvendinimo? (pildoma, jei taikoma)</v>
      </c>
      <c r="C251" s="677" t="str">
        <f>'10'!G21</f>
        <v>Netaikoma</v>
      </c>
    </row>
    <row r="252" spans="1:3" ht="28.8" x14ac:dyDescent="0.3">
      <c r="A252" s="2" t="s">
        <v>202</v>
      </c>
      <c r="B252" s="509" t="str">
        <f t="shared" si="4"/>
        <v>Kaip priemonė prisidės prie horizontalaus tikslo i įgyvendinimo? (pildoma, jei taikoma)</v>
      </c>
      <c r="C252" s="677" t="str">
        <f>'10'!G22</f>
        <v xml:space="preserve">Netaikoma </v>
      </c>
    </row>
    <row r="253" spans="1:3" ht="28.8" x14ac:dyDescent="0.3">
      <c r="A253" s="2" t="s">
        <v>203</v>
      </c>
      <c r="B253" s="675" t="str">
        <f t="shared" si="4"/>
        <v>B dalis. Pareiškėjų ir projektų tinkamumo sąlygos, projektų atrankos principai:</v>
      </c>
      <c r="C253" s="676"/>
    </row>
    <row r="254" spans="1:3" x14ac:dyDescent="0.3">
      <c r="A254" s="2" t="s">
        <v>204</v>
      </c>
      <c r="B254" s="509" t="str">
        <f t="shared" si="4"/>
        <v>Pagal priemonę remiamos veiklos</v>
      </c>
      <c r="C254" s="677" t="str">
        <f>'10'!G24</f>
        <v xml:space="preserve">Mokymų organizavimas </v>
      </c>
    </row>
    <row r="255" spans="1:3" ht="43.2" x14ac:dyDescent="0.3">
      <c r="A255" s="2" t="s">
        <v>205</v>
      </c>
      <c r="B255" s="671" t="str">
        <f t="shared" si="4"/>
        <v>Tinkami pareiškėjai ir partneriai (jei taikomas reikalavimas projektus įgyvendinti su partneriais)</v>
      </c>
      <c r="C255" s="677" t="str">
        <f>'10'!G25</f>
        <v xml:space="preserve"> NVO, VšĮ ir kitos asociacijos, kurių veikla atitinka NVO apibrėžtį,  registruotos ne mažiau kaip prieš metus VVG teritorijoje teikiant paraišką.</v>
      </c>
    </row>
    <row r="256" spans="1:3" ht="28.8" x14ac:dyDescent="0.3">
      <c r="A256" s="2" t="s">
        <v>206</v>
      </c>
      <c r="B256" s="671" t="str">
        <f t="shared" si="4"/>
        <v>Priemonės tikslinė grupė (pildoma, jei nesutampa su tinkamais pareiškėjais ir (arba) partneriais)</v>
      </c>
      <c r="C256" s="677" t="str">
        <f>'10'!G26</f>
        <v>Potencialūs vietos projektų pareiškėjai, vykdytojai.</v>
      </c>
    </row>
    <row r="257" spans="1:3" ht="28.8" x14ac:dyDescent="0.3">
      <c r="A257" s="2" t="s">
        <v>725</v>
      </c>
      <c r="B257" s="509" t="str">
        <f t="shared" si="4"/>
        <v>Tinkamumo sąlygos pareiškėjams ir projektams</v>
      </c>
      <c r="C257" s="677" t="str">
        <f>'10'!G27</f>
        <v xml:space="preserve">Tinkamumo sąlygos pareiškėjams  ir  vietos projektams bus nurodytos Vietos projektų administravimo taisyklėse. </v>
      </c>
    </row>
    <row r="258" spans="1:3" ht="86.4" x14ac:dyDescent="0.3">
      <c r="A258" s="2" t="s">
        <v>726</v>
      </c>
      <c r="B258" s="673" t="str">
        <f t="shared" si="4"/>
        <v>Projektų atrankos principai</v>
      </c>
      <c r="C258" s="677" t="str">
        <f>'10'!G28</f>
        <v>1.Didesnis apmokytų vietos projektų pareiškėjų ir vykdytojų asmenų skaičius;
2. Mokymų temų, susijusių su skaitmeninimu ir/ar inovacijomis, skaičius 
Detalus atrankos kriterijų sąrašas bus nustatomas priemonės įgyvendinimo taisyklėse</v>
      </c>
    </row>
    <row r="259" spans="1:3" x14ac:dyDescent="0.3">
      <c r="A259" s="2" t="s">
        <v>727</v>
      </c>
      <c r="B259" s="509" t="str">
        <f t="shared" si="4"/>
        <v>Planuojamų kvietimų teikti paraiškas skaičius</v>
      </c>
      <c r="C259" s="670">
        <f>'10'!G29</f>
        <v>3</v>
      </c>
    </row>
    <row r="260" spans="1:3" x14ac:dyDescent="0.3">
      <c r="A260" s="2" t="s">
        <v>728</v>
      </c>
      <c r="B260" s="651" t="str">
        <f t="shared" si="4"/>
        <v>C dalis. Paramos dydžiai:</v>
      </c>
      <c r="C260" s="676"/>
    </row>
    <row r="261" spans="1:3" x14ac:dyDescent="0.3">
      <c r="A261" s="2" t="s">
        <v>729</v>
      </c>
      <c r="B261" s="509" t="str">
        <f t="shared" si="4"/>
        <v>Didžiausia paramos suma vietos projektui, Eur</v>
      </c>
      <c r="C261" s="677">
        <f>'10'!G31</f>
        <v>10000</v>
      </c>
    </row>
    <row r="262" spans="1:3" x14ac:dyDescent="0.3">
      <c r="A262" s="2" t="s">
        <v>730</v>
      </c>
      <c r="B262" s="509" t="str">
        <f t="shared" si="4"/>
        <v xml:space="preserve">Paramos lyginamoji dalis, proc. </v>
      </c>
      <c r="C262" s="677" t="str">
        <f>'10'!G32</f>
        <v xml:space="preserve">iki 90 </v>
      </c>
    </row>
    <row r="263" spans="1:3" x14ac:dyDescent="0.3">
      <c r="A263" s="2" t="s">
        <v>731</v>
      </c>
      <c r="B263" s="509" t="str">
        <f t="shared" si="4"/>
        <v>Planuojama paramos suma priemonei, Eur</v>
      </c>
      <c r="C263" s="678">
        <f>'10'!G33</f>
        <v>80000</v>
      </c>
    </row>
    <row r="264" spans="1:3" x14ac:dyDescent="0.3">
      <c r="A264" s="2" t="s">
        <v>732</v>
      </c>
      <c r="B264" s="509" t="str">
        <f t="shared" si="4"/>
        <v>Planuojama paremti projektų (rodiklis L700)</v>
      </c>
      <c r="C264" s="679">
        <f>'10'!G34</f>
        <v>8</v>
      </c>
    </row>
    <row r="265" spans="1:3" ht="43.2" x14ac:dyDescent="0.3">
      <c r="A265" s="2" t="s">
        <v>733</v>
      </c>
      <c r="B265" s="509" t="str">
        <f t="shared" si="4"/>
        <v>Paaiškinimas, kaip nustatyta rodiklio L700 reikšmė</v>
      </c>
      <c r="C265" s="677" t="str">
        <f>'10'!G35</f>
        <v xml:space="preserve">Pagal priemonę planuojamų paremti projektų skaičius apskaičiuotas pagal maksimalią galimą paramos sumą vienam projektui. </v>
      </c>
    </row>
    <row r="266" spans="1:3" ht="28.8" x14ac:dyDescent="0.3">
      <c r="A266" s="2" t="s">
        <v>734</v>
      </c>
      <c r="B266" s="651" t="str">
        <f t="shared" si="4"/>
        <v>D dalis. Priemonės indėlis į ES ir nacionalinių horizontaliųjų principų įgyvendinimą:</v>
      </c>
      <c r="C266" s="676"/>
    </row>
    <row r="267" spans="1:3" x14ac:dyDescent="0.3">
      <c r="A267" s="2" t="s">
        <v>735</v>
      </c>
      <c r="B267" s="680" t="str">
        <f t="shared" si="4"/>
        <v>Subregioninės vietovės principas:</v>
      </c>
      <c r="C267" s="676"/>
    </row>
    <row r="268" spans="1:3" ht="28.8" x14ac:dyDescent="0.3">
      <c r="A268" s="2" t="s">
        <v>736</v>
      </c>
      <c r="B268" s="509" t="str">
        <f t="shared" si="4"/>
        <v>Ar siekiama, kad pagal priemonę finansuojami projektai apimtų visas VVG teritorijos seniūnijas?</v>
      </c>
      <c r="C268" s="672" t="str">
        <f>'10'!G38</f>
        <v>Taip</v>
      </c>
    </row>
    <row r="269" spans="1:3" ht="43.2" x14ac:dyDescent="0.3">
      <c r="A269" s="2" t="s">
        <v>737</v>
      </c>
      <c r="B269" s="509" t="str">
        <f t="shared" si="4"/>
        <v>Pasirinkimo pagrindimas</v>
      </c>
      <c r="C269" s="677" t="str">
        <f>'10'!G39</f>
        <v>8 projektai, 8 seniūnijos. Tikimasi, kad veiklos apims visas seniūnijas ir paraiškos bus pateiktos iš visų seniūnijų panaudojant viešinimo /aktyvinio veiksmus.</v>
      </c>
    </row>
    <row r="270" spans="1:3" x14ac:dyDescent="0.3">
      <c r="A270" s="2" t="s">
        <v>738</v>
      </c>
      <c r="B270" s="680" t="str">
        <f t="shared" si="4"/>
        <v>Partnerystės principas:</v>
      </c>
      <c r="C270" s="676"/>
    </row>
    <row r="271" spans="1:3" ht="28.8" x14ac:dyDescent="0.3">
      <c r="A271" s="2" t="s">
        <v>739</v>
      </c>
      <c r="B271" s="509" t="str">
        <f t="shared" si="4"/>
        <v>Ar siekiama, kad pagal priemonę finansuojami projektai būtų vykdomi su partneriais?</v>
      </c>
      <c r="C271" s="672" t="str">
        <f>'10'!G41</f>
        <v>Ne</v>
      </c>
    </row>
    <row r="272" spans="1:3" x14ac:dyDescent="0.3">
      <c r="A272" s="2" t="s">
        <v>740</v>
      </c>
      <c r="B272" s="509" t="str">
        <f t="shared" si="4"/>
        <v>Pasirinkimo pagrindimas</v>
      </c>
      <c r="C272" s="677">
        <f>'10'!G42</f>
        <v>0</v>
      </c>
    </row>
    <row r="273" spans="1:3" x14ac:dyDescent="0.3">
      <c r="A273" s="2" t="s">
        <v>741</v>
      </c>
      <c r="B273" s="680" t="str">
        <f t="shared" si="4"/>
        <v>Inovacijų principas:</v>
      </c>
      <c r="C273" s="676"/>
    </row>
    <row r="274" spans="1:3" ht="28.8" x14ac:dyDescent="0.3">
      <c r="A274" s="2" t="s">
        <v>742</v>
      </c>
      <c r="B274" s="509" t="str">
        <f t="shared" si="4"/>
        <v>Ar siekiama, kad pagal priemonę finansuojami projektai būtų skirti inovacijoms vietos lygiu diegti?</v>
      </c>
      <c r="C274" s="672" t="str">
        <f>'10'!G44</f>
        <v>Taip, privalomai</v>
      </c>
    </row>
    <row r="275" spans="1:3" x14ac:dyDescent="0.3">
      <c r="A275" s="2" t="s">
        <v>743</v>
      </c>
      <c r="B275" s="509" t="str">
        <f t="shared" si="4"/>
        <v>Pasirinkimo pagrindimas</v>
      </c>
      <c r="C275" s="677" t="str">
        <f>'10'!G45</f>
        <v>Reikalavimas bus taikomas kaip tinkamumo sąlyga.</v>
      </c>
    </row>
    <row r="276" spans="1:3" ht="28.8" x14ac:dyDescent="0.3">
      <c r="A276" s="2" t="s">
        <v>744</v>
      </c>
      <c r="B276" s="509" t="str">
        <f t="shared" si="4"/>
        <v>Planuojama paremti projektų, skirtų inovacijoms vietos lygiu diegti (rodiklis L710)</v>
      </c>
      <c r="C276" s="679">
        <f>'10'!G46</f>
        <v>4</v>
      </c>
    </row>
    <row r="277" spans="1:3" x14ac:dyDescent="0.3">
      <c r="A277" s="2" t="s">
        <v>745</v>
      </c>
      <c r="B277" s="680" t="str">
        <f t="shared" si="4"/>
        <v>Lyčių lygybė ir nediskriminavimas:</v>
      </c>
      <c r="C277" s="676"/>
    </row>
    <row r="278" spans="1:3" ht="28.8" x14ac:dyDescent="0.3">
      <c r="A278" s="2" t="s">
        <v>746</v>
      </c>
      <c r="B278" s="509" t="str">
        <f t="shared" si="4"/>
        <v>Ar pagal priemonę finansuojami projektai, skirti lyčių lygybei ir nediskriminavimui?</v>
      </c>
      <c r="C278" s="672" t="str">
        <f>'10'!G48</f>
        <v>Taip</v>
      </c>
    </row>
    <row r="279" spans="1:3" ht="72" x14ac:dyDescent="0.3">
      <c r="A279" s="2" t="s">
        <v>747</v>
      </c>
      <c r="B279" s="509" t="str">
        <f t="shared" si="4"/>
        <v>Pasirinkimo pagrindimas (jei taip, kaip bus užtikrinta)</v>
      </c>
      <c r="C279" s="677" t="str">
        <f>'10'!G49</f>
        <v>Visuose projektuose bus integruotas lyčių lygybės principas. Naudos gavėjams ir skirtingų tikslinių grupių atstovams bus suteiktos lygios teisės dalyvauti veiklose ir naudotis projektų rezultatais. Įvairioms socialinėms grupėms suteikta vienoda galimybė pasinaudoti parama pagal visus prioritetus.</v>
      </c>
    </row>
    <row r="280" spans="1:3" x14ac:dyDescent="0.3">
      <c r="A280" s="2" t="s">
        <v>748</v>
      </c>
      <c r="B280" s="680" t="str">
        <f t="shared" si="4"/>
        <v>Jaunimas:</v>
      </c>
      <c r="C280" s="676"/>
    </row>
    <row r="281" spans="1:3" x14ac:dyDescent="0.3">
      <c r="A281" s="2" t="s">
        <v>749</v>
      </c>
      <c r="B281" s="509" t="str">
        <f t="shared" si="4"/>
        <v>Ar pagal priemonę finansuojami projektai, skirti jaunimui?</v>
      </c>
      <c r="C281" s="672" t="str">
        <f>'10'!G51</f>
        <v>Taip</v>
      </c>
    </row>
    <row r="282" spans="1:3" ht="43.2" x14ac:dyDescent="0.3">
      <c r="A282" s="2" t="s">
        <v>750</v>
      </c>
      <c r="B282" s="509" t="str">
        <f t="shared" si="4"/>
        <v>Pasirinkimo pagrindimas (jei taip, kaip bus užtikrinta)</v>
      </c>
      <c r="C282" s="677" t="str">
        <f>'10'!G52</f>
        <v>Dalyvauti projektinėse veiklose ir juos teikti bus sudarytos vienodos sąlygos visiems, netaikant pozityvios diskriminacijos pagal amžių.</v>
      </c>
    </row>
    <row r="283" spans="1:3" x14ac:dyDescent="0.3">
      <c r="A283" s="2" t="s">
        <v>751</v>
      </c>
      <c r="B283" s="675" t="str">
        <f t="shared" si="4"/>
        <v>E dalis. Priemonės rezultato rodikliai:</v>
      </c>
      <c r="C283" s="676"/>
    </row>
    <row r="284" spans="1:3" x14ac:dyDescent="0.3">
      <c r="A284" s="2" t="s">
        <v>752</v>
      </c>
      <c r="B284" s="680" t="str">
        <f t="shared" si="4"/>
        <v>SP rezultato rodiklių taikymas priemonei:</v>
      </c>
      <c r="C284" s="676"/>
    </row>
    <row r="285" spans="1:3" x14ac:dyDescent="0.3">
      <c r="A285" s="2" t="s">
        <v>753</v>
      </c>
      <c r="B285" s="681" t="str">
        <f t="shared" si="4"/>
        <v>R.3</v>
      </c>
      <c r="C285" s="687" t="str">
        <f>'10'!G55</f>
        <v>Taip</v>
      </c>
    </row>
    <row r="286" spans="1:3" x14ac:dyDescent="0.3">
      <c r="A286" s="2" t="s">
        <v>754</v>
      </c>
      <c r="B286" s="681" t="str">
        <f t="shared" si="4"/>
        <v>R.37</v>
      </c>
      <c r="C286" s="687" t="str">
        <f>'10'!G56</f>
        <v>Ne</v>
      </c>
    </row>
    <row r="287" spans="1:3" x14ac:dyDescent="0.3">
      <c r="A287" s="2" t="s">
        <v>755</v>
      </c>
      <c r="B287" s="681" t="str">
        <f t="shared" si="4"/>
        <v>R.39</v>
      </c>
      <c r="C287" s="687" t="str">
        <f>'10'!G57</f>
        <v>Ne</v>
      </c>
    </row>
    <row r="288" spans="1:3" x14ac:dyDescent="0.3">
      <c r="A288" s="2" t="s">
        <v>756</v>
      </c>
      <c r="B288" s="681" t="str">
        <f t="shared" si="4"/>
        <v>R.41</v>
      </c>
      <c r="C288" s="687" t="str">
        <f>'10'!G58</f>
        <v>Taip</v>
      </c>
    </row>
    <row r="289" spans="1:3" x14ac:dyDescent="0.3">
      <c r="A289" s="2" t="s">
        <v>757</v>
      </c>
      <c r="B289" s="681" t="str">
        <f t="shared" si="4"/>
        <v>R.42</v>
      </c>
      <c r="C289" s="687" t="str">
        <f>'10'!G59</f>
        <v>Ne</v>
      </c>
    </row>
    <row r="290" spans="1:3" x14ac:dyDescent="0.3">
      <c r="A290" s="2" t="s">
        <v>758</v>
      </c>
      <c r="B290" s="680" t="str">
        <f t="shared" si="4"/>
        <v>VPS rodiklių taikymas priemonei:</v>
      </c>
      <c r="C290" s="688"/>
    </row>
    <row r="291" spans="1:3" x14ac:dyDescent="0.3">
      <c r="A291" s="2" t="s">
        <v>759</v>
      </c>
      <c r="B291" s="681" t="str">
        <f t="shared" si="4"/>
        <v>TRAK-P.1</v>
      </c>
      <c r="C291" s="687" t="str">
        <f>'10'!G61</f>
        <v>Ne</v>
      </c>
    </row>
    <row r="292" spans="1:3" x14ac:dyDescent="0.3">
      <c r="A292" s="2" t="s">
        <v>760</v>
      </c>
      <c r="B292" s="681" t="str">
        <f t="shared" si="4"/>
        <v>TRAK-P.2</v>
      </c>
      <c r="C292" s="687" t="str">
        <f>'10'!G62</f>
        <v>Ne</v>
      </c>
    </row>
    <row r="293" spans="1:3" x14ac:dyDescent="0.3">
      <c r="A293" s="2" t="s">
        <v>761</v>
      </c>
      <c r="B293" s="681" t="str">
        <f t="shared" si="4"/>
        <v>TRAK-P.3</v>
      </c>
      <c r="C293" s="687" t="str">
        <f>'10'!G63</f>
        <v>Ne</v>
      </c>
    </row>
    <row r="294" spans="1:3" x14ac:dyDescent="0.3">
      <c r="A294" s="2" t="s">
        <v>762</v>
      </c>
      <c r="B294" s="681" t="str">
        <f t="shared" si="4"/>
        <v>TRAK-P.4</v>
      </c>
      <c r="C294" s="687" t="str">
        <f>'10'!G64</f>
        <v>Ne</v>
      </c>
    </row>
    <row r="295" spans="1:3" x14ac:dyDescent="0.3">
      <c r="A295" s="2" t="s">
        <v>763</v>
      </c>
      <c r="B295" s="681" t="str">
        <f t="shared" si="4"/>
        <v>TRAK-P.5</v>
      </c>
      <c r="C295" s="687" t="str">
        <f>'10'!G65</f>
        <v>Ne</v>
      </c>
    </row>
    <row r="296" spans="1:3" x14ac:dyDescent="0.3">
      <c r="A296" s="2" t="s">
        <v>764</v>
      </c>
      <c r="B296" s="681" t="str">
        <f t="shared" si="4"/>
        <v>TRAK-P.6</v>
      </c>
      <c r="C296" s="687" t="str">
        <f>'10'!G66</f>
        <v>Ne</v>
      </c>
    </row>
    <row r="297" spans="1:3" x14ac:dyDescent="0.3">
      <c r="A297" s="2" t="s">
        <v>765</v>
      </c>
      <c r="B297" s="681" t="str">
        <f t="shared" si="4"/>
        <v>TRAK-P.7</v>
      </c>
      <c r="C297" s="687" t="str">
        <f>'10'!G67</f>
        <v>Ne</v>
      </c>
    </row>
    <row r="298" spans="1:3" x14ac:dyDescent="0.3">
      <c r="A298" s="2" t="s">
        <v>766</v>
      </c>
      <c r="B298" s="681" t="str">
        <f t="shared" si="4"/>
        <v>TRAK-P.8</v>
      </c>
      <c r="C298" s="687" t="str">
        <f>'10'!G68</f>
        <v>Ne</v>
      </c>
    </row>
    <row r="299" spans="1:3" x14ac:dyDescent="0.3">
      <c r="A299" s="2" t="s">
        <v>767</v>
      </c>
      <c r="B299" s="681" t="str">
        <f t="shared" si="4"/>
        <v>TRAK-P.9</v>
      </c>
      <c r="C299" s="687" t="str">
        <f>'10'!G69</f>
        <v>Ne</v>
      </c>
    </row>
    <row r="300" spans="1:3" x14ac:dyDescent="0.3">
      <c r="A300" s="2" t="s">
        <v>768</v>
      </c>
      <c r="B300" s="683" t="str">
        <f t="shared" si="4"/>
        <v>TRAK-P.10</v>
      </c>
      <c r="C300" s="689" t="str">
        <f>'10'!G70</f>
        <v>Ne</v>
      </c>
    </row>
    <row r="301" spans="1:3" x14ac:dyDescent="0.3">
      <c r="A301" s="2" t="s">
        <v>769</v>
      </c>
      <c r="B301" s="675" t="str">
        <f t="shared" si="4"/>
        <v>F dalis. Pagal priemonę remiamų projektų pobūdis:</v>
      </c>
      <c r="C301" s="676"/>
    </row>
    <row r="302" spans="1:3" x14ac:dyDescent="0.3">
      <c r="A302" s="2" t="s">
        <v>770</v>
      </c>
      <c r="B302" s="671" t="str">
        <f t="shared" ref="B302:B311" si="5">B225</f>
        <v>Remiami pelno projektai</v>
      </c>
      <c r="C302" s="672" t="str">
        <f>'10'!G72</f>
        <v>Ne</v>
      </c>
    </row>
    <row r="303" spans="1:3" ht="57.6" x14ac:dyDescent="0.3">
      <c r="A303" s="2" t="s">
        <v>771</v>
      </c>
      <c r="B303" s="673" t="str">
        <f t="shared" si="5"/>
        <v>Remiami projektai, susiję su žinių perdavimu, įskaitant konsultacijas, mokymą ir keitimąsi žiniomis apie tvarią, ekonominę, socialinę, aplinką ir klimatą tausojančią veiklą (aktualu rodikliui L801)</v>
      </c>
      <c r="C303" s="672" t="str">
        <f>'10'!G73</f>
        <v>Ne</v>
      </c>
    </row>
    <row r="304" spans="1:3" ht="57.6" x14ac:dyDescent="0.3">
      <c r="A304" s="2" t="s">
        <v>772</v>
      </c>
      <c r="B304" s="673" t="str">
        <f t="shared" si="5"/>
        <v>Remiami projektai, susiję su gamintojų organizacijomis, vietinėmis rinkomis, trumpomis tiekimo grandinėmis ir kokybės schemomis, įskaitant paramą investicijoms, rinkodaros veiklą ir kt. (aktualu rodikliui L802)</v>
      </c>
      <c r="C304" s="672" t="str">
        <f>'10'!G74</f>
        <v>Ne</v>
      </c>
    </row>
    <row r="305" spans="1:3" ht="43.2" x14ac:dyDescent="0.3">
      <c r="A305" s="2" t="s">
        <v>773</v>
      </c>
      <c r="B305" s="673" t="str">
        <f t="shared" si="5"/>
        <v>Remiami projektai, susiję su atsinaujinančios energijos gamybos pajėgumais, įskaitant biologinę (aktualu rodikliui L803)</v>
      </c>
      <c r="C305" s="672" t="str">
        <f>'10'!G75</f>
        <v>Ne</v>
      </c>
    </row>
    <row r="306" spans="1:3" ht="43.2" x14ac:dyDescent="0.3">
      <c r="A306" s="2" t="s">
        <v>774</v>
      </c>
      <c r="B306" s="673" t="str">
        <f t="shared" si="5"/>
        <v>Remiami projektai, prisidedantys prie aplinkos tvarumo, klimato kaitos švelninimo bei prisitaikymo prie jos tikslų įgyvendinimo kaimo vietovėse (aktualu rodikliui L804)</v>
      </c>
      <c r="C306" s="672" t="str">
        <f>'10'!G76</f>
        <v>Ne</v>
      </c>
    </row>
    <row r="307" spans="1:3" ht="28.8" x14ac:dyDescent="0.3">
      <c r="A307" s="2" t="s">
        <v>775</v>
      </c>
      <c r="B307" s="673" t="str">
        <f t="shared" si="5"/>
        <v>Remiami projektai, kurie kuria darbo vietas (aktualu rodikliui L805)</v>
      </c>
      <c r="C307" s="672" t="str">
        <f>'10'!G77</f>
        <v>Ne</v>
      </c>
    </row>
    <row r="308" spans="1:3" ht="28.8" x14ac:dyDescent="0.3">
      <c r="A308" s="2" t="s">
        <v>776</v>
      </c>
      <c r="B308" s="673" t="str">
        <f t="shared" si="5"/>
        <v>Remiami kaimo verslų, įskaitant bioekonomiką, projektai (aktualu rodikliui L 806)</v>
      </c>
      <c r="C308" s="672" t="str">
        <f>'10'!G78</f>
        <v>Ne</v>
      </c>
    </row>
    <row r="309" spans="1:3" ht="28.8" x14ac:dyDescent="0.3">
      <c r="A309" s="2" t="s">
        <v>777</v>
      </c>
      <c r="B309" s="673" t="str">
        <f t="shared" si="5"/>
        <v>Remiami projektai, susiję su sumanių kaimų strategijomis (aktualu rodikliui L807)</v>
      </c>
      <c r="C309" s="672" t="str">
        <f>'10'!G79</f>
        <v>Ne</v>
      </c>
    </row>
    <row r="310" spans="1:3" ht="28.8" x14ac:dyDescent="0.3">
      <c r="A310" s="2" t="s">
        <v>778</v>
      </c>
      <c r="B310" s="673" t="str">
        <f t="shared" si="5"/>
        <v>Remiami projektai, gerinantys paslaugų prieinamumą ir infrastruktūrą (aktualu rodikliui L808)</v>
      </c>
      <c r="C310" s="672" t="str">
        <f>'10'!G80</f>
        <v>Ne</v>
      </c>
    </row>
    <row r="311" spans="1:3" ht="28.8" x14ac:dyDescent="0.3">
      <c r="A311" s="2" t="s">
        <v>779</v>
      </c>
      <c r="B311" s="673" t="str">
        <f t="shared" si="5"/>
        <v>Remiami socialinės įtraukties projektai (aktualu rodikliui L809)</v>
      </c>
      <c r="C311" s="672" t="str">
        <f>'10'!G81</f>
        <v>Ne</v>
      </c>
    </row>
    <row r="312" spans="1:3" x14ac:dyDescent="0.3">
      <c r="B312" s="649"/>
      <c r="C312" s="685"/>
    </row>
    <row r="313" spans="1:3" x14ac:dyDescent="0.3">
      <c r="A313" s="1"/>
      <c r="B313" s="362"/>
      <c r="C313" s="686" t="str">
        <f>'10'!H6</f>
        <v>5 priemonė</v>
      </c>
    </row>
    <row r="314" spans="1:3" ht="28.8" x14ac:dyDescent="0.3">
      <c r="A314" s="2" t="s">
        <v>188</v>
      </c>
      <c r="B314" s="509" t="str">
        <f>B237</f>
        <v>Priemonės pavadinimas</v>
      </c>
      <c r="C314" s="670" t="str">
        <f>'10'!H7</f>
        <v>Skaitmeninių, informacinių, komunikacinių technologijų taikymas versle</v>
      </c>
    </row>
    <row r="315" spans="1:3" x14ac:dyDescent="0.3">
      <c r="A315" s="2" t="s">
        <v>189</v>
      </c>
      <c r="B315" s="671" t="str">
        <f t="shared" ref="B315:B378" si="6">B238</f>
        <v>Priemonės rūšis</v>
      </c>
      <c r="C315" s="670" t="str">
        <f>'10'!H8</f>
        <v>Žemės ūkio verslas</v>
      </c>
    </row>
    <row r="316" spans="1:3" x14ac:dyDescent="0.3">
      <c r="A316" s="2" t="s">
        <v>190</v>
      </c>
      <c r="B316" s="671" t="str">
        <f t="shared" si="6"/>
        <v>VVG teritorijos poreikių, kuriuos tenkina priemonė, skaičius</v>
      </c>
      <c r="C316" s="670">
        <f>'10'!H9</f>
        <v>3</v>
      </c>
    </row>
    <row r="317" spans="1:3" x14ac:dyDescent="0.3">
      <c r="A317" s="2" t="s">
        <v>191</v>
      </c>
      <c r="B317" s="671" t="str">
        <f t="shared" si="6"/>
        <v>BŽŪP tikslų, kuriuos įgyvendina priemonė, skaičius</v>
      </c>
      <c r="C317" s="670">
        <f>'10'!H10</f>
        <v>3</v>
      </c>
    </row>
    <row r="318" spans="1:3" ht="43.2" x14ac:dyDescent="0.3">
      <c r="A318" s="2" t="s">
        <v>192</v>
      </c>
      <c r="B318" s="671" t="str">
        <f t="shared" si="6"/>
        <v>Pagrindinis BŽŪP tikslas, kurį įgyvendina VPS priemonė</v>
      </c>
      <c r="C318" s="672" t="str">
        <f>'10'!H11</f>
        <v>XCO. Modernizuoti sektorių skatinant žemės ūkio ir kaimo vietovių žinias, inovacijas ir skaitmeninimą bei dalijimąsi jomis, taip pat skatinant jų diegimą</v>
      </c>
    </row>
    <row r="319" spans="1:3" ht="28.8" x14ac:dyDescent="0.3">
      <c r="A319" s="2" t="s">
        <v>193</v>
      </c>
      <c r="B319" s="673" t="str">
        <f t="shared" si="6"/>
        <v>Ar priemonė prisideda prie 4 konkretaus BŽŪP tikslo? (tikslas nurodytas 5 lape)</v>
      </c>
      <c r="C319" s="672" t="str">
        <f>'10'!H12</f>
        <v>Ne</v>
      </c>
    </row>
    <row r="320" spans="1:3" ht="28.8" x14ac:dyDescent="0.3">
      <c r="A320" s="2" t="s">
        <v>194</v>
      </c>
      <c r="B320" s="673" t="str">
        <f t="shared" si="6"/>
        <v>Ar priemonė prisideda prie 5 konkretaus BŽŪP tikslo? (tikslas nurodytas 5 lape)</v>
      </c>
      <c r="C320" s="672" t="str">
        <f>'10'!H13</f>
        <v>Ne</v>
      </c>
    </row>
    <row r="321" spans="1:3" ht="28.8" x14ac:dyDescent="0.3">
      <c r="A321" s="2" t="s">
        <v>195</v>
      </c>
      <c r="B321" s="673" t="str">
        <f t="shared" si="6"/>
        <v>Ar priemonė prisideda prie 6 konkretaus BŽŪP tikslo? (tikslas nurodytas 5 lape)</v>
      </c>
      <c r="C321" s="672" t="str">
        <f>'10'!H14</f>
        <v>Ne</v>
      </c>
    </row>
    <row r="322" spans="1:3" ht="28.8" x14ac:dyDescent="0.3">
      <c r="A322" s="2" t="s">
        <v>196</v>
      </c>
      <c r="B322" s="673" t="str">
        <f t="shared" si="6"/>
        <v>Ar priemonė prisideda prie 9 konkretaus BŽŪP tikslo? (tikslas nurodytas 5 lape)</v>
      </c>
      <c r="C322" s="672" t="str">
        <f>'10'!H15</f>
        <v>Ne</v>
      </c>
    </row>
    <row r="323" spans="1:3" x14ac:dyDescent="0.3">
      <c r="A323" s="2" t="s">
        <v>94</v>
      </c>
      <c r="B323" s="675" t="str">
        <f t="shared" si="6"/>
        <v>A dalis. Priemonės intervencijos logika:</v>
      </c>
      <c r="C323" s="676"/>
    </row>
    <row r="324" spans="1:3" ht="158.4" x14ac:dyDescent="0.3">
      <c r="A324" s="2" t="s">
        <v>197</v>
      </c>
      <c r="B324" s="673" t="str">
        <f t="shared" si="6"/>
        <v>Priemonės tikslas, ryšys su pagrindiniu BŽŪP tikslu ir VVG teritorijos poreikiais (problemomis ir (arba) potencialu), ryšys su VPS tema (jei taikoma)</v>
      </c>
      <c r="C324" s="677" t="str">
        <f>'10'!H17</f>
        <v xml:space="preserve">Tikslas – skatinti gyventojų užimtumą, bei naujų technologijų ir skaitmeninimo procesų diegimą ūkių veikloje, skatinant inovatyvių ir tvarių sprendimų diegimą, užtikrinant išmanųjį ūkininkavimą, našumo žemės ūkyje didinimą bei tvarią plėtrą. Priemone siekiama prisidėti prie žemės ūkio modernizavimo ir skaitmeninimo, skatinant  aplinką tausojančių sprendimų diegimą, ekologinį ūkininkavimą, bitininkystę , vaistažolių  auginimą VVG teritorijoje. Priemone prisidedama prie kompleksinio tikslo XCO įgyvendinimo,   prie BŽŪP R.37,  R.39 rodiklių įgyvendinimo.  Bus patenkintas 2 VPS poreikis. </v>
      </c>
    </row>
    <row r="325" spans="1:3" ht="57.6" x14ac:dyDescent="0.3">
      <c r="A325" s="2" t="s">
        <v>198</v>
      </c>
      <c r="B325" s="671" t="str">
        <f t="shared" si="6"/>
        <v>Pokytis, kurio siekiama VPS priemone</v>
      </c>
      <c r="C325" s="677" t="str">
        <f>'10'!H18</f>
        <v>Paskatintas  naujų technologijų ir skaitmeninimo procesų diegimas ūkių veikloje,  inovatyvių ir tvarių sprendimų diegimas, užtikrinant išmanųjį ūkininkavimą, našumo žemės ūkyje didinimą bei tvarią plėtrą.</v>
      </c>
    </row>
    <row r="326" spans="1:3" ht="28.8" x14ac:dyDescent="0.3">
      <c r="A326" s="2" t="s">
        <v>199</v>
      </c>
      <c r="B326" s="509" t="str">
        <f t="shared" si="6"/>
        <v>Kaip priemonė prisidės prie horizontalaus tikslo d įgyvendinimo? (pildoma, jei taikoma)</v>
      </c>
      <c r="C326" s="677">
        <f>'10'!H19</f>
        <v>0</v>
      </c>
    </row>
    <row r="327" spans="1:3" ht="28.8" x14ac:dyDescent="0.3">
      <c r="A327" s="2" t="s">
        <v>200</v>
      </c>
      <c r="B327" s="509" t="str">
        <f t="shared" si="6"/>
        <v>Kaip priemonė prisidės prie horizontalaus tikslo e įgyvendinimo? (pildoma, jei taikoma)</v>
      </c>
      <c r="C327" s="677">
        <f>'10'!H20</f>
        <v>0</v>
      </c>
    </row>
    <row r="328" spans="1:3" ht="28.8" x14ac:dyDescent="0.3">
      <c r="A328" s="2" t="s">
        <v>201</v>
      </c>
      <c r="B328" s="509" t="str">
        <f t="shared" si="6"/>
        <v>Kaip priemonė prisidės prie horizontalaus tikslo f įgyvendinimo? (pildoma, jei taikoma)</v>
      </c>
      <c r="C328" s="677" t="str">
        <f>'10'!H21</f>
        <v xml:space="preserve">Netaikoma </v>
      </c>
    </row>
    <row r="329" spans="1:3" ht="28.8" x14ac:dyDescent="0.3">
      <c r="A329" s="2" t="s">
        <v>202</v>
      </c>
      <c r="B329" s="509" t="str">
        <f t="shared" si="6"/>
        <v>Kaip priemonė prisidės prie horizontalaus tikslo i įgyvendinimo? (pildoma, jei taikoma)</v>
      </c>
      <c r="C329" s="677" t="str">
        <f>'10'!H22</f>
        <v xml:space="preserve">Netaikoma </v>
      </c>
    </row>
    <row r="330" spans="1:3" ht="28.8" x14ac:dyDescent="0.3">
      <c r="A330" s="2" t="s">
        <v>203</v>
      </c>
      <c r="B330" s="675" t="str">
        <f t="shared" si="6"/>
        <v>B dalis. Pareiškėjų ir projektų tinkamumo sąlygos, projektų atrankos principai:</v>
      </c>
      <c r="C330" s="676"/>
    </row>
    <row r="331" spans="1:3" ht="72" x14ac:dyDescent="0.3">
      <c r="A331" s="2" t="s">
        <v>204</v>
      </c>
      <c r="B331" s="509" t="str">
        <f t="shared" si="6"/>
        <v>Pagal priemonę remiamos veiklos</v>
      </c>
      <c r="C331" s="677" t="str">
        <f>'10'!H24</f>
        <v>Pagal priemonę gali būti pasirenkamos viena arba kelios remtinos ekonominės veiklos, susijusios su skaitmeninių, informacinių komunikacinių technologijų taikymu versle.  Remiama: AEI, skaitmeninių, kitų pažangių sprendimų diegimas; įrangos įsigijimas; paslaugų įsigijimas.</v>
      </c>
    </row>
    <row r="332" spans="1:3" ht="28.8" x14ac:dyDescent="0.3">
      <c r="A332" s="2" t="s">
        <v>205</v>
      </c>
      <c r="B332" s="671" t="str">
        <f t="shared" si="6"/>
        <v>Tinkami pareiškėjai ir partneriai (jei taikomas reikalavimas projektus įgyvendinti su partneriais)</v>
      </c>
      <c r="C332" s="677" t="str">
        <f>'10'!H25</f>
        <v>Fiziniai ir juridiniai asmenys: ūkininkas ar kitas fizinis asmuo, labai maža įmonė, maža įmonė.</v>
      </c>
    </row>
    <row r="333" spans="1:3" ht="28.8" x14ac:dyDescent="0.3">
      <c r="A333" s="2" t="s">
        <v>206</v>
      </c>
      <c r="B333" s="671" t="str">
        <f t="shared" si="6"/>
        <v>Priemonės tikslinė grupė (pildoma, jei nesutampa su tinkamais pareiškėjais ir (arba) partneriais)</v>
      </c>
      <c r="C333" s="677" t="str">
        <f>'10'!H26</f>
        <v>Žemės ūkio bendrovių, ūkininkų, mažojo ir smulkiojo verslo atstovai.</v>
      </c>
    </row>
    <row r="334" spans="1:3" ht="28.8" x14ac:dyDescent="0.3">
      <c r="A334" s="2" t="s">
        <v>725</v>
      </c>
      <c r="B334" s="509" t="str">
        <f t="shared" si="6"/>
        <v>Tinkamumo sąlygos pareiškėjams ir projektams</v>
      </c>
      <c r="C334" s="677" t="str">
        <f>'10'!H27</f>
        <v xml:space="preserve">Tinkamumo sąlygos pareiškėjams  ir  vietos projektams bus nurodytos Vietos projektų administravimo taisyklėse. </v>
      </c>
    </row>
    <row r="335" spans="1:3" ht="72" x14ac:dyDescent="0.3">
      <c r="A335" s="2" t="s">
        <v>726</v>
      </c>
      <c r="B335" s="673" t="str">
        <f t="shared" si="6"/>
        <v>Projektų atrankos principai</v>
      </c>
      <c r="C335" s="677" t="str">
        <f>'10'!H28</f>
        <v>1.	Sukuriama (-os) darbo vieta (-os) asmeniui (-ims) iki 40 metų imtinai 
      2. Kuriamas žemės ūkio verslas 
Detalus atrankos kriterijų sąrašas bus nustatomas priemonės įgyvendinimo taisyklėse</v>
      </c>
    </row>
    <row r="336" spans="1:3" x14ac:dyDescent="0.3">
      <c r="A336" s="2" t="s">
        <v>727</v>
      </c>
      <c r="B336" s="509" t="str">
        <f t="shared" si="6"/>
        <v>Planuojamų kvietimų teikti paraiškas skaičius</v>
      </c>
      <c r="C336" s="670">
        <f>'10'!H29</f>
        <v>2</v>
      </c>
    </row>
    <row r="337" spans="1:3" x14ac:dyDescent="0.3">
      <c r="A337" s="2" t="s">
        <v>728</v>
      </c>
      <c r="B337" s="651" t="str">
        <f t="shared" si="6"/>
        <v>C dalis. Paramos dydžiai:</v>
      </c>
      <c r="C337" s="676"/>
    </row>
    <row r="338" spans="1:3" x14ac:dyDescent="0.3">
      <c r="A338" s="2" t="s">
        <v>729</v>
      </c>
      <c r="B338" s="509" t="str">
        <f t="shared" si="6"/>
        <v>Didžiausia paramos suma vietos projektui, Eur</v>
      </c>
      <c r="C338" s="677">
        <f>'10'!H31</f>
        <v>70000</v>
      </c>
    </row>
    <row r="339" spans="1:3" x14ac:dyDescent="0.3">
      <c r="A339" s="2" t="s">
        <v>730</v>
      </c>
      <c r="B339" s="509" t="str">
        <f t="shared" si="6"/>
        <v xml:space="preserve">Paramos lyginamoji dalis, proc. </v>
      </c>
      <c r="C339" s="677" t="str">
        <f>'10'!H32</f>
        <v>iki 65</v>
      </c>
    </row>
    <row r="340" spans="1:3" x14ac:dyDescent="0.3">
      <c r="A340" s="2" t="s">
        <v>731</v>
      </c>
      <c r="B340" s="509" t="str">
        <f t="shared" si="6"/>
        <v>Planuojama paramos suma priemonei, Eur</v>
      </c>
      <c r="C340" s="678">
        <f>'10'!H33</f>
        <v>140000</v>
      </c>
    </row>
    <row r="341" spans="1:3" x14ac:dyDescent="0.3">
      <c r="A341" s="2" t="s">
        <v>732</v>
      </c>
      <c r="B341" s="509" t="str">
        <f t="shared" si="6"/>
        <v>Planuojama paremti projektų (rodiklis L700)</v>
      </c>
      <c r="C341" s="679">
        <f>'10'!H34</f>
        <v>2</v>
      </c>
    </row>
    <row r="342" spans="1:3" ht="43.2" x14ac:dyDescent="0.3">
      <c r="A342" s="2" t="s">
        <v>733</v>
      </c>
      <c r="B342" s="509" t="str">
        <f t="shared" si="6"/>
        <v>Paaiškinimas, kaip nustatyta rodiklio L700 reikšmė</v>
      </c>
      <c r="C342" s="677" t="str">
        <f>'10'!H35</f>
        <v xml:space="preserve">Pagal priemonę planuojamų paremti projektų skaičius apskaičiuotas pagal poreikį, vieno projekto suma paskaičiuota be investicijų į infrastruktūrą.  </v>
      </c>
    </row>
    <row r="343" spans="1:3" ht="28.8" x14ac:dyDescent="0.3">
      <c r="A343" s="2" t="s">
        <v>734</v>
      </c>
      <c r="B343" s="651" t="str">
        <f t="shared" si="6"/>
        <v>D dalis. Priemonės indėlis į ES ir nacionalinių horizontaliųjų principų įgyvendinimą:</v>
      </c>
      <c r="C343" s="676"/>
    </row>
    <row r="344" spans="1:3" x14ac:dyDescent="0.3">
      <c r="A344" s="2" t="s">
        <v>735</v>
      </c>
      <c r="B344" s="680" t="str">
        <f t="shared" si="6"/>
        <v>Subregioninės vietovės principas:</v>
      </c>
      <c r="C344" s="676"/>
    </row>
    <row r="345" spans="1:3" ht="28.8" x14ac:dyDescent="0.3">
      <c r="A345" s="2" t="s">
        <v>736</v>
      </c>
      <c r="B345" s="509" t="str">
        <f t="shared" si="6"/>
        <v>Ar siekiama, kad pagal priemonę finansuojami projektai apimtų visas VVG teritorijos seniūnijas?</v>
      </c>
      <c r="C345" s="672" t="str">
        <f>'10'!H38</f>
        <v>Ne</v>
      </c>
    </row>
    <row r="346" spans="1:3" ht="57.6" x14ac:dyDescent="0.3">
      <c r="A346" s="2" t="s">
        <v>737</v>
      </c>
      <c r="B346" s="509" t="str">
        <f t="shared" si="6"/>
        <v>Pasirinkimo pagrindimas</v>
      </c>
      <c r="C346" s="677" t="str">
        <f>'10'!H39</f>
        <v>Atsižvelgiant į suplanuotą priemonei lėšų sumą ir planuojamą finansuoti projektų skaičių, nerealu, kad  projekto veiklos apimtų visas 8 seniūnijas, tačiau veiklos vykdymo, paslaugų teikimas gali apimti visą VVG teritoriją.</v>
      </c>
    </row>
    <row r="347" spans="1:3" x14ac:dyDescent="0.3">
      <c r="A347" s="2" t="s">
        <v>738</v>
      </c>
      <c r="B347" s="680" t="str">
        <f t="shared" si="6"/>
        <v>Partnerystės principas:</v>
      </c>
      <c r="C347" s="676"/>
    </row>
    <row r="348" spans="1:3" ht="28.8" x14ac:dyDescent="0.3">
      <c r="A348" s="2" t="s">
        <v>739</v>
      </c>
      <c r="B348" s="509" t="str">
        <f t="shared" si="6"/>
        <v>Ar siekiama, kad pagal priemonę finansuojami projektai būtų vykdomi su partneriais?</v>
      </c>
      <c r="C348" s="672" t="str">
        <f>'10'!H41</f>
        <v>Taip, pasirinktinai</v>
      </c>
    </row>
    <row r="349" spans="1:3" x14ac:dyDescent="0.3">
      <c r="A349" s="2" t="s">
        <v>740</v>
      </c>
      <c r="B349" s="509" t="str">
        <f t="shared" si="6"/>
        <v>Pasirinkimo pagrindimas</v>
      </c>
      <c r="C349" s="677" t="str">
        <f>'10'!H42</f>
        <v>Reikalavimas bus taikomas kaip tinkamumo sąlyga.</v>
      </c>
    </row>
    <row r="350" spans="1:3" x14ac:dyDescent="0.3">
      <c r="A350" s="2" t="s">
        <v>741</v>
      </c>
      <c r="B350" s="680" t="str">
        <f t="shared" si="6"/>
        <v>Inovacijų principas:</v>
      </c>
      <c r="C350" s="676"/>
    </row>
    <row r="351" spans="1:3" ht="28.8" x14ac:dyDescent="0.3">
      <c r="A351" s="2" t="s">
        <v>742</v>
      </c>
      <c r="B351" s="509" t="str">
        <f t="shared" si="6"/>
        <v>Ar siekiama, kad pagal priemonę finansuojami projektai būtų skirti inovacijoms vietos lygiu diegti?</v>
      </c>
      <c r="C351" s="672" t="str">
        <f>'10'!H44</f>
        <v>Taip, privalomai</v>
      </c>
    </row>
    <row r="352" spans="1:3" x14ac:dyDescent="0.3">
      <c r="A352" s="2" t="s">
        <v>743</v>
      </c>
      <c r="B352" s="509" t="str">
        <f t="shared" si="6"/>
        <v>Pasirinkimo pagrindimas</v>
      </c>
      <c r="C352" s="677" t="str">
        <f>'10'!H45</f>
        <v>Reikalavimas bus taikomas kaip tinkamumo sąlyga.</v>
      </c>
    </row>
    <row r="353" spans="1:3" ht="28.8" x14ac:dyDescent="0.3">
      <c r="A353" s="2" t="s">
        <v>744</v>
      </c>
      <c r="B353" s="509" t="str">
        <f t="shared" si="6"/>
        <v>Planuojama paremti projektų, skirtų inovacijoms vietos lygiu diegti (rodiklis L710)</v>
      </c>
      <c r="C353" s="679">
        <f>'10'!H46</f>
        <v>0</v>
      </c>
    </row>
    <row r="354" spans="1:3" x14ac:dyDescent="0.3">
      <c r="A354" s="2" t="s">
        <v>745</v>
      </c>
      <c r="B354" s="680" t="str">
        <f t="shared" si="6"/>
        <v>Lyčių lygybė ir nediskriminavimas:</v>
      </c>
      <c r="C354" s="676"/>
    </row>
    <row r="355" spans="1:3" ht="28.8" x14ac:dyDescent="0.3">
      <c r="A355" s="2" t="s">
        <v>746</v>
      </c>
      <c r="B355" s="509" t="str">
        <f t="shared" si="6"/>
        <v>Ar pagal priemonę finansuojami projektai, skirti lyčių lygybei ir nediskriminavimui?</v>
      </c>
      <c r="C355" s="672" t="str">
        <f>'10'!H48</f>
        <v>Taip</v>
      </c>
    </row>
    <row r="356" spans="1:3" ht="72" x14ac:dyDescent="0.3">
      <c r="A356" s="2" t="s">
        <v>747</v>
      </c>
      <c r="B356" s="509" t="str">
        <f t="shared" si="6"/>
        <v>Pasirinkimo pagrindimas (jei taip, kaip bus užtikrinta)</v>
      </c>
      <c r="C356" s="677" t="str">
        <f>'10'!H49</f>
        <v>Visuose projektuose bus integruotas lyčių lygybės principas. Naudos gavėjams ir skirtingų tikslinių grupių atstovams bus suteiktos lygios teisės dalyvauti veiklose ir naudotis projektų rezultatais. Įvairioms socialinėms grupėms suteikta vienoda galimybė pasinaudoti parama pagal visus prioritetus.</v>
      </c>
    </row>
    <row r="357" spans="1:3" x14ac:dyDescent="0.3">
      <c r="A357" s="2" t="s">
        <v>748</v>
      </c>
      <c r="B357" s="680" t="str">
        <f t="shared" si="6"/>
        <v>Jaunimas:</v>
      </c>
      <c r="C357" s="676"/>
    </row>
    <row r="358" spans="1:3" x14ac:dyDescent="0.3">
      <c r="A358" s="2" t="s">
        <v>749</v>
      </c>
      <c r="B358" s="509" t="str">
        <f t="shared" si="6"/>
        <v>Ar pagal priemonę finansuojami projektai, skirti jaunimui?</v>
      </c>
      <c r="C358" s="672" t="str">
        <f>'10'!H51</f>
        <v>Taip</v>
      </c>
    </row>
    <row r="359" spans="1:3" ht="43.2" x14ac:dyDescent="0.3">
      <c r="A359" s="2" t="s">
        <v>750</v>
      </c>
      <c r="B359" s="509" t="str">
        <f t="shared" si="6"/>
        <v>Pasirinkimo pagrindimas (jei taip, kaip bus užtikrinta)</v>
      </c>
      <c r="C359" s="677" t="str">
        <f>'10'!H52</f>
        <v>Dalyvauti projektinėse veiklose ir juos teikti bus sudarytos vienodos sąlygos visiems, netaikant pozityvios diskriminacijos pagal amžių.</v>
      </c>
    </row>
    <row r="360" spans="1:3" x14ac:dyDescent="0.3">
      <c r="A360" s="2" t="s">
        <v>751</v>
      </c>
      <c r="B360" s="675" t="str">
        <f t="shared" si="6"/>
        <v>E dalis. Priemonės rezultato rodikliai:</v>
      </c>
      <c r="C360" s="676"/>
    </row>
    <row r="361" spans="1:3" x14ac:dyDescent="0.3">
      <c r="A361" s="2" t="s">
        <v>752</v>
      </c>
      <c r="B361" s="680" t="str">
        <f t="shared" si="6"/>
        <v>SP rezultato rodiklių taikymas priemonei:</v>
      </c>
      <c r="C361" s="676"/>
    </row>
    <row r="362" spans="1:3" x14ac:dyDescent="0.3">
      <c r="A362" s="2" t="s">
        <v>753</v>
      </c>
      <c r="B362" s="681" t="str">
        <f t="shared" si="6"/>
        <v>R.3</v>
      </c>
      <c r="C362" s="687" t="str">
        <f>'10'!H55</f>
        <v>Taip</v>
      </c>
    </row>
    <row r="363" spans="1:3" x14ac:dyDescent="0.3">
      <c r="A363" s="2" t="s">
        <v>754</v>
      </c>
      <c r="B363" s="681" t="str">
        <f t="shared" si="6"/>
        <v>R.37</v>
      </c>
      <c r="C363" s="687" t="str">
        <f>'10'!H56</f>
        <v>Taip</v>
      </c>
    </row>
    <row r="364" spans="1:3" x14ac:dyDescent="0.3">
      <c r="A364" s="2" t="s">
        <v>755</v>
      </c>
      <c r="B364" s="681" t="str">
        <f t="shared" si="6"/>
        <v>R.39</v>
      </c>
      <c r="C364" s="687" t="str">
        <f>'10'!H57</f>
        <v>Taip</v>
      </c>
    </row>
    <row r="365" spans="1:3" x14ac:dyDescent="0.3">
      <c r="A365" s="2" t="s">
        <v>756</v>
      </c>
      <c r="B365" s="681" t="str">
        <f t="shared" si="6"/>
        <v>R.41</v>
      </c>
      <c r="C365" s="687" t="str">
        <f>'10'!H58</f>
        <v>Ne</v>
      </c>
    </row>
    <row r="366" spans="1:3" x14ac:dyDescent="0.3">
      <c r="A366" s="2" t="s">
        <v>757</v>
      </c>
      <c r="B366" s="681" t="str">
        <f t="shared" si="6"/>
        <v>R.42</v>
      </c>
      <c r="C366" s="687" t="str">
        <f>'10'!H59</f>
        <v>Ne</v>
      </c>
    </row>
    <row r="367" spans="1:3" x14ac:dyDescent="0.3">
      <c r="A367" s="2" t="s">
        <v>758</v>
      </c>
      <c r="B367" s="680" t="str">
        <f t="shared" si="6"/>
        <v>VPS rodiklių taikymas priemonei:</v>
      </c>
      <c r="C367" s="688"/>
    </row>
    <row r="368" spans="1:3" x14ac:dyDescent="0.3">
      <c r="A368" s="2" t="s">
        <v>759</v>
      </c>
      <c r="B368" s="681" t="str">
        <f t="shared" si="6"/>
        <v>TRAK-P.1</v>
      </c>
      <c r="C368" s="687" t="str">
        <f>'10'!H61</f>
        <v>Ne</v>
      </c>
    </row>
    <row r="369" spans="1:3" x14ac:dyDescent="0.3">
      <c r="A369" s="2" t="s">
        <v>760</v>
      </c>
      <c r="B369" s="681" t="str">
        <f t="shared" si="6"/>
        <v>TRAK-P.2</v>
      </c>
      <c r="C369" s="687" t="str">
        <f>'10'!H62</f>
        <v>Ne</v>
      </c>
    </row>
    <row r="370" spans="1:3" x14ac:dyDescent="0.3">
      <c r="A370" s="2" t="s">
        <v>761</v>
      </c>
      <c r="B370" s="681" t="str">
        <f t="shared" si="6"/>
        <v>TRAK-P.3</v>
      </c>
      <c r="C370" s="687" t="str">
        <f>'10'!H63</f>
        <v>Ne</v>
      </c>
    </row>
    <row r="371" spans="1:3" x14ac:dyDescent="0.3">
      <c r="A371" s="2" t="s">
        <v>762</v>
      </c>
      <c r="B371" s="681" t="str">
        <f t="shared" si="6"/>
        <v>TRAK-P.4</v>
      </c>
      <c r="C371" s="687" t="str">
        <f>'10'!H64</f>
        <v>Ne</v>
      </c>
    </row>
    <row r="372" spans="1:3" x14ac:dyDescent="0.3">
      <c r="A372" s="2" t="s">
        <v>763</v>
      </c>
      <c r="B372" s="681" t="str">
        <f t="shared" si="6"/>
        <v>TRAK-P.5</v>
      </c>
      <c r="C372" s="687" t="str">
        <f>'10'!H65</f>
        <v>Ne</v>
      </c>
    </row>
    <row r="373" spans="1:3" x14ac:dyDescent="0.3">
      <c r="A373" s="2" t="s">
        <v>764</v>
      </c>
      <c r="B373" s="681" t="str">
        <f t="shared" si="6"/>
        <v>TRAK-P.6</v>
      </c>
      <c r="C373" s="687" t="str">
        <f>'10'!H66</f>
        <v>Ne</v>
      </c>
    </row>
    <row r="374" spans="1:3" x14ac:dyDescent="0.3">
      <c r="A374" s="2" t="s">
        <v>765</v>
      </c>
      <c r="B374" s="681" t="str">
        <f t="shared" si="6"/>
        <v>TRAK-P.7</v>
      </c>
      <c r="C374" s="687" t="str">
        <f>'10'!H67</f>
        <v>Ne</v>
      </c>
    </row>
    <row r="375" spans="1:3" x14ac:dyDescent="0.3">
      <c r="A375" s="2" t="s">
        <v>766</v>
      </c>
      <c r="B375" s="681" t="str">
        <f t="shared" si="6"/>
        <v>TRAK-P.8</v>
      </c>
      <c r="C375" s="687" t="str">
        <f>'10'!H68</f>
        <v>Ne</v>
      </c>
    </row>
    <row r="376" spans="1:3" x14ac:dyDescent="0.3">
      <c r="A376" s="2" t="s">
        <v>767</v>
      </c>
      <c r="B376" s="681" t="str">
        <f t="shared" si="6"/>
        <v>TRAK-P.9</v>
      </c>
      <c r="C376" s="687" t="str">
        <f>'10'!H69</f>
        <v>Ne</v>
      </c>
    </row>
    <row r="377" spans="1:3" x14ac:dyDescent="0.3">
      <c r="A377" s="2" t="s">
        <v>768</v>
      </c>
      <c r="B377" s="683" t="str">
        <f t="shared" si="6"/>
        <v>TRAK-P.10</v>
      </c>
      <c r="C377" s="689" t="str">
        <f>'10'!H70</f>
        <v>Ne</v>
      </c>
    </row>
    <row r="378" spans="1:3" x14ac:dyDescent="0.3">
      <c r="A378" s="2" t="s">
        <v>769</v>
      </c>
      <c r="B378" s="675" t="str">
        <f t="shared" si="6"/>
        <v>F dalis. Pagal priemonę remiamų projektų pobūdis:</v>
      </c>
      <c r="C378" s="676"/>
    </row>
    <row r="379" spans="1:3" x14ac:dyDescent="0.3">
      <c r="A379" s="2" t="s">
        <v>770</v>
      </c>
      <c r="B379" s="671" t="str">
        <f t="shared" ref="B379:B388" si="7">B302</f>
        <v>Remiami pelno projektai</v>
      </c>
      <c r="C379" s="672" t="s">
        <v>77</v>
      </c>
    </row>
    <row r="380" spans="1:3" ht="57.6" x14ac:dyDescent="0.3">
      <c r="A380" s="2" t="s">
        <v>771</v>
      </c>
      <c r="B380" s="673" t="str">
        <f t="shared" si="7"/>
        <v>Remiami projektai, susiję su žinių perdavimu, įskaitant konsultacijas, mokymą ir keitimąsi žiniomis apie tvarią, ekonominę, socialinę, aplinką ir klimatą tausojančią veiklą (aktualu rodikliui L801)</v>
      </c>
      <c r="C380" s="672" t="str">
        <f>'10'!H73</f>
        <v>Ne</v>
      </c>
    </row>
    <row r="381" spans="1:3" ht="57.6" x14ac:dyDescent="0.3">
      <c r="A381" s="2" t="s">
        <v>772</v>
      </c>
      <c r="B381" s="673" t="str">
        <f t="shared" si="7"/>
        <v>Remiami projektai, susiję su gamintojų organizacijomis, vietinėmis rinkomis, trumpomis tiekimo grandinėmis ir kokybės schemomis, įskaitant paramą investicijoms, rinkodaros veiklą ir kt. (aktualu rodikliui L802)</v>
      </c>
      <c r="C381" s="672" t="str">
        <f>'10'!H74</f>
        <v>Ne</v>
      </c>
    </row>
    <row r="382" spans="1:3" ht="43.2" x14ac:dyDescent="0.3">
      <c r="A382" s="2" t="s">
        <v>773</v>
      </c>
      <c r="B382" s="673" t="str">
        <f t="shared" si="7"/>
        <v>Remiami projektai, susiję su atsinaujinančios energijos gamybos pajėgumais, įskaitant biologinę (aktualu rodikliui L803)</v>
      </c>
      <c r="C382" s="672" t="str">
        <f>'10'!H75</f>
        <v>Ne</v>
      </c>
    </row>
    <row r="383" spans="1:3" ht="43.2" x14ac:dyDescent="0.3">
      <c r="A383" s="2" t="s">
        <v>774</v>
      </c>
      <c r="B383" s="673" t="str">
        <f t="shared" si="7"/>
        <v>Remiami projektai, prisidedantys prie aplinkos tvarumo, klimato kaitos švelninimo bei prisitaikymo prie jos tikslų įgyvendinimo kaimo vietovėse (aktualu rodikliui L804)</v>
      </c>
      <c r="C383" s="672" t="str">
        <f>'10'!H76</f>
        <v>Ne</v>
      </c>
    </row>
    <row r="384" spans="1:3" ht="28.8" x14ac:dyDescent="0.3">
      <c r="A384" s="2" t="s">
        <v>775</v>
      </c>
      <c r="B384" s="673" t="str">
        <f t="shared" si="7"/>
        <v>Remiami projektai, kurie kuria darbo vietas (aktualu rodikliui L805)</v>
      </c>
      <c r="C384" s="672" t="str">
        <f>'10'!H77</f>
        <v>Taip</v>
      </c>
    </row>
    <row r="385" spans="1:3" ht="28.8" x14ac:dyDescent="0.3">
      <c r="A385" s="2" t="s">
        <v>776</v>
      </c>
      <c r="B385" s="673" t="str">
        <f t="shared" si="7"/>
        <v>Remiami kaimo verslų, įskaitant bioekonomiką, projektai (aktualu rodikliui L 806)</v>
      </c>
      <c r="C385" s="672" t="str">
        <f>'10'!H78</f>
        <v>Ne</v>
      </c>
    </row>
    <row r="386" spans="1:3" ht="28.8" x14ac:dyDescent="0.3">
      <c r="A386" s="2" t="s">
        <v>777</v>
      </c>
      <c r="B386" s="673" t="str">
        <f t="shared" si="7"/>
        <v>Remiami projektai, susiję su sumanių kaimų strategijomis (aktualu rodikliui L807)</v>
      </c>
      <c r="C386" s="672" t="str">
        <f>'10'!H79</f>
        <v>Ne</v>
      </c>
    </row>
    <row r="387" spans="1:3" ht="28.8" x14ac:dyDescent="0.3">
      <c r="A387" s="2" t="s">
        <v>778</v>
      </c>
      <c r="B387" s="673" t="str">
        <f t="shared" si="7"/>
        <v>Remiami projektai, gerinantys paslaugų prieinamumą ir infrastruktūrą (aktualu rodikliui L808)</v>
      </c>
      <c r="C387" s="672" t="str">
        <f>'10'!H80</f>
        <v>Ne</v>
      </c>
    </row>
    <row r="388" spans="1:3" ht="28.8" x14ac:dyDescent="0.3">
      <c r="A388" s="2" t="s">
        <v>779</v>
      </c>
      <c r="B388" s="673" t="str">
        <f t="shared" si="7"/>
        <v>Remiami socialinės įtraukties projektai (aktualu rodikliui L809)</v>
      </c>
      <c r="C388" s="672" t="str">
        <f>'10'!H81</f>
        <v>Ne</v>
      </c>
    </row>
    <row r="389" spans="1:3" x14ac:dyDescent="0.3">
      <c r="B389" s="649"/>
      <c r="C389" s="685"/>
    </row>
    <row r="390" spans="1:3" x14ac:dyDescent="0.3">
      <c r="A390" s="1"/>
      <c r="B390" s="362"/>
      <c r="C390" s="686" t="str">
        <f>'10'!I6</f>
        <v>6 priemonė</v>
      </c>
    </row>
    <row r="391" spans="1:3" ht="28.8" x14ac:dyDescent="0.3">
      <c r="A391" s="2" t="s">
        <v>188</v>
      </c>
      <c r="B391" s="509" t="str">
        <f>B314</f>
        <v>Priemonės pavadinimas</v>
      </c>
      <c r="C391" s="670" t="str">
        <f>'10'!I7</f>
        <v>Vietos produktų /paslaugų kūrimas ir (ar) populiarinimas taikant inovacijas</v>
      </c>
    </row>
    <row r="392" spans="1:3" ht="28.8" x14ac:dyDescent="0.3">
      <c r="A392" s="2" t="s">
        <v>189</v>
      </c>
      <c r="B392" s="671" t="str">
        <f t="shared" ref="B392:B455" si="8">B315</f>
        <v>Priemonės rūšis</v>
      </c>
      <c r="C392" s="670" t="str">
        <f>'10'!I8</f>
        <v>Ūkio subjektų (fizinių ir (arba) juridinių asmenų) bendradarbiavimas</v>
      </c>
    </row>
    <row r="393" spans="1:3" x14ac:dyDescent="0.3">
      <c r="A393" s="2" t="s">
        <v>190</v>
      </c>
      <c r="B393" s="671" t="str">
        <f t="shared" si="8"/>
        <v>VVG teritorijos poreikių, kuriuos tenkina priemonė, skaičius</v>
      </c>
      <c r="C393" s="670">
        <f>'10'!I9</f>
        <v>3</v>
      </c>
    </row>
    <row r="394" spans="1:3" x14ac:dyDescent="0.3">
      <c r="A394" s="2" t="s">
        <v>191</v>
      </c>
      <c r="B394" s="671" t="str">
        <f t="shared" si="8"/>
        <v>BŽŪP tikslų, kuriuos įgyvendina priemonė, skaičius</v>
      </c>
      <c r="C394" s="670">
        <f>'10'!I10</f>
        <v>3</v>
      </c>
    </row>
    <row r="395" spans="1:3" ht="57.6" x14ac:dyDescent="0.3">
      <c r="A395" s="2" t="s">
        <v>192</v>
      </c>
      <c r="B395" s="671" t="str">
        <f t="shared" si="8"/>
        <v>Pagrindinis BŽŪP tikslas, kurį įgyvendina VPS priemonė</v>
      </c>
      <c r="C395" s="672" t="str">
        <f>'10'!I11</f>
        <v>SO9. Gerinti Sąjungos žemės ūkio atsaką į visuomenės poreikius, susijusius su maistu ir sveikata, mažinti maisto atliekų kiekį, gerinti gyvūnų gerovę ir kovoti su atsparumu antimikrobinėms medžiagoms</v>
      </c>
    </row>
    <row r="396" spans="1:3" ht="28.8" x14ac:dyDescent="0.3">
      <c r="A396" s="2" t="s">
        <v>193</v>
      </c>
      <c r="B396" s="673" t="str">
        <f t="shared" si="8"/>
        <v>Ar priemonė prisideda prie 4 konkretaus BŽŪP tikslo? (tikslas nurodytas 5 lape)</v>
      </c>
      <c r="C396" s="672" t="str">
        <f>'10'!I12</f>
        <v>Ne</v>
      </c>
    </row>
    <row r="397" spans="1:3" ht="28.8" x14ac:dyDescent="0.3">
      <c r="A397" s="2" t="s">
        <v>194</v>
      </c>
      <c r="B397" s="673" t="str">
        <f t="shared" si="8"/>
        <v>Ar priemonė prisideda prie 5 konkretaus BŽŪP tikslo? (tikslas nurodytas 5 lape)</v>
      </c>
      <c r="C397" s="672" t="str">
        <f>'10'!I13</f>
        <v>Ne</v>
      </c>
    </row>
    <row r="398" spans="1:3" ht="28.8" x14ac:dyDescent="0.3">
      <c r="A398" s="2" t="s">
        <v>195</v>
      </c>
      <c r="B398" s="673" t="str">
        <f t="shared" si="8"/>
        <v>Ar priemonė prisideda prie 6 konkretaus BŽŪP tikslo? (tikslas nurodytas 5 lape)</v>
      </c>
      <c r="C398" s="672" t="str">
        <f>'10'!I14</f>
        <v>Ne</v>
      </c>
    </row>
    <row r="399" spans="1:3" ht="28.8" x14ac:dyDescent="0.3">
      <c r="A399" s="2" t="s">
        <v>196</v>
      </c>
      <c r="B399" s="673" t="str">
        <f t="shared" si="8"/>
        <v>Ar priemonė prisideda prie 9 konkretaus BŽŪP tikslo? (tikslas nurodytas 5 lape)</v>
      </c>
      <c r="C399" s="672" t="str">
        <f>'10'!I15</f>
        <v>Ne</v>
      </c>
    </row>
    <row r="400" spans="1:3" x14ac:dyDescent="0.3">
      <c r="A400" s="2" t="s">
        <v>94</v>
      </c>
      <c r="B400" s="675" t="str">
        <f t="shared" si="8"/>
        <v>A dalis. Priemonės intervencijos logika:</v>
      </c>
      <c r="C400" s="676"/>
    </row>
    <row r="401" spans="1:3" ht="158.4" x14ac:dyDescent="0.3">
      <c r="A401" s="2" t="s">
        <v>197</v>
      </c>
      <c r="B401" s="673" t="str">
        <f t="shared" si="8"/>
        <v>Priemonės tikslas, ryšys su pagrindiniu BŽŪP tikslu ir VVG teritorijos poreikiais (problemomis ir (arba) potencialu), ryšys su VPS tema (jei taikoma)</v>
      </c>
      <c r="C401" s="677" t="str">
        <f>'10'!I17</f>
        <v xml:space="preserve">Tikslas – didinti gyventojų užimtumą, skatinti ir palaikyti verslo kūrimąsi ir plėtrą, didelį dėmesį skiriant inovacijų, išmanių, tvarių, klimatui neutralių sprendimų diegimui, sprendžiant gyventojų, pirmiausia – jaunimo ir ikipensinio amžiaus žmonių užimtumo problemas, tuo pačiu siekiant sudaryti sąlygas kurtis bei plėtotis verslui, siūlančiam išmanius, tvarius ir klimato pokyčiams neutralius sprendimus. Tai prisideda prie VPS temos. Kaimo vietovėse jaučiamas paslaugų trūkumas.  Priemone prisidedama prie BŽŪP R.37  ir R.39  rodiklių,   bus patenkinti 2 ir 3 VPS poreikiai. </v>
      </c>
    </row>
    <row r="402" spans="1:3" ht="72" x14ac:dyDescent="0.3">
      <c r="A402" s="2" t="s">
        <v>198</v>
      </c>
      <c r="B402" s="671" t="str">
        <f t="shared" si="8"/>
        <v>Pokytis, kurio siekiama VPS priemone</v>
      </c>
      <c r="C402" s="677" t="str">
        <f>'10'!I18</f>
        <v xml:space="preserve">Paskatintas bendradarbiavimas  tarp ūkių, smulkaus verslo; Sustiprėję partnerystės ryšiai tarp vietos verslininkų: paslaugų teikėjų/produktų gamintyojų ir  turizmo verslo atstovų vystant skaitmenizavimą ir nuotolinį pardavimą; organizuojant maistop hgradnines. </v>
      </c>
    </row>
    <row r="403" spans="1:3" ht="28.8" x14ac:dyDescent="0.3">
      <c r="A403" s="2" t="s">
        <v>199</v>
      </c>
      <c r="B403" s="509" t="str">
        <f t="shared" si="8"/>
        <v>Kaip priemonė prisidės prie horizontalaus tikslo d įgyvendinimo? (pildoma, jei taikoma)</v>
      </c>
      <c r="C403" s="677" t="str">
        <f>'10'!I19</f>
        <v xml:space="preserve">Netaikoma </v>
      </c>
    </row>
    <row r="404" spans="1:3" ht="28.8" x14ac:dyDescent="0.3">
      <c r="A404" s="2" t="s">
        <v>200</v>
      </c>
      <c r="B404" s="509" t="str">
        <f t="shared" si="8"/>
        <v>Kaip priemonė prisidės prie horizontalaus tikslo e įgyvendinimo? (pildoma, jei taikoma)</v>
      </c>
      <c r="C404" s="677" t="str">
        <f>'10'!I20</f>
        <v xml:space="preserve">Netaikoma </v>
      </c>
    </row>
    <row r="405" spans="1:3" ht="28.8" x14ac:dyDescent="0.3">
      <c r="A405" s="2" t="s">
        <v>201</v>
      </c>
      <c r="B405" s="509" t="str">
        <f t="shared" si="8"/>
        <v>Kaip priemonė prisidės prie horizontalaus tikslo f įgyvendinimo? (pildoma, jei taikoma)</v>
      </c>
      <c r="C405" s="677" t="str">
        <f>'10'!I21</f>
        <v xml:space="preserve">Netaikoma </v>
      </c>
    </row>
    <row r="406" spans="1:3" ht="43.2" x14ac:dyDescent="0.3">
      <c r="A406" s="2" t="s">
        <v>202</v>
      </c>
      <c r="B406" s="509" t="str">
        <f t="shared" si="8"/>
        <v>Kaip priemonė prisidės prie horizontalaus tikslo i įgyvendinimo? (pildoma, jei taikoma)</v>
      </c>
      <c r="C406" s="677" t="str">
        <f>'10'!I22</f>
        <v>Bus keliamas reikalavimas, kad rezultatas būtų susijęs su žiedine ekonomika (tvarus maisto naudojimas, maisto grandinės kt.)</v>
      </c>
    </row>
    <row r="407" spans="1:3" ht="28.8" x14ac:dyDescent="0.3">
      <c r="A407" s="2" t="s">
        <v>203</v>
      </c>
      <c r="B407" s="675" t="str">
        <f t="shared" si="8"/>
        <v>B dalis. Pareiškėjų ir projektų tinkamumo sąlygos, projektų atrankos principai:</v>
      </c>
      <c r="C407" s="676"/>
    </row>
    <row r="408" spans="1:3" ht="28.8" x14ac:dyDescent="0.3">
      <c r="A408" s="2" t="s">
        <v>204</v>
      </c>
      <c r="B408" s="509" t="str">
        <f t="shared" si="8"/>
        <v>Pagal priemonę remiamos veiklos</v>
      </c>
      <c r="C408" s="677" t="str">
        <f>'10'!I24</f>
        <v>Pagal priemonę remiamos viena arba kelios  ekonominės veiklos, susijusios su maisto tvarumu.</v>
      </c>
    </row>
    <row r="409" spans="1:3" ht="28.8" x14ac:dyDescent="0.3">
      <c r="A409" s="2" t="s">
        <v>205</v>
      </c>
      <c r="B409" s="671" t="str">
        <f t="shared" si="8"/>
        <v>Tinkami pareiškėjai ir partneriai (jei taikomas reikalavimas projektus įgyvendinti su partneriais)</v>
      </c>
      <c r="C409" s="677" t="str">
        <f>'10'!I25</f>
        <v>Fiziniai ir juridiniai asmenys: ūkininkas ar kitas fizinis asmuo, labai maža įmonė, maža įmonė.</v>
      </c>
    </row>
    <row r="410" spans="1:3" ht="28.8" x14ac:dyDescent="0.3">
      <c r="A410" s="2" t="s">
        <v>206</v>
      </c>
      <c r="B410" s="671" t="str">
        <f t="shared" si="8"/>
        <v>Priemonės tikslinė grupė (pildoma, jei nesutampa su tinkamais pareiškėjais ir (arba) partneriais)</v>
      </c>
      <c r="C410" s="677" t="str">
        <f>'10'!I26</f>
        <v xml:space="preserve">Ūkio subjektai (fiziniai (amatininkai, kt.) ir (arba) juridiniai asmenys) </v>
      </c>
    </row>
    <row r="411" spans="1:3" ht="28.8" x14ac:dyDescent="0.3">
      <c r="A411" s="2" t="s">
        <v>725</v>
      </c>
      <c r="B411" s="509" t="str">
        <f t="shared" si="8"/>
        <v>Tinkamumo sąlygos pareiškėjams ir projektams</v>
      </c>
      <c r="C411" s="677" t="str">
        <f>'10'!I27</f>
        <v xml:space="preserve">Tinkamumo sąlygos pareiškėjams  ir  vietos projektams bus nurodytos Vietos projektų administravimo taisyklėse. </v>
      </c>
    </row>
    <row r="412" spans="1:3" ht="57.6" x14ac:dyDescent="0.3">
      <c r="A412" s="2" t="s">
        <v>726</v>
      </c>
      <c r="B412" s="673" t="str">
        <f t="shared" si="8"/>
        <v>Projektų atrankos principai</v>
      </c>
      <c r="C412" s="677" t="str">
        <f>'10'!I28</f>
        <v>1.	Projektas susijęs su žiedine ekonomika.
2.	Kuriamos inovacijos VVG teritorijoje.
Detalus atrankos kriterijų sąrašas bus nustatomas priemonės įgyvendinimo taisyklėse</v>
      </c>
    </row>
    <row r="413" spans="1:3" x14ac:dyDescent="0.3">
      <c r="A413" s="2" t="s">
        <v>727</v>
      </c>
      <c r="B413" s="509" t="str">
        <f t="shared" si="8"/>
        <v>Planuojamų kvietimų teikti paraiškas skaičius</v>
      </c>
      <c r="C413" s="670">
        <f>'10'!I29</f>
        <v>1</v>
      </c>
    </row>
    <row r="414" spans="1:3" x14ac:dyDescent="0.3">
      <c r="A414" s="2" t="s">
        <v>728</v>
      </c>
      <c r="B414" s="651" t="str">
        <f t="shared" si="8"/>
        <v>C dalis. Paramos dydžiai:</v>
      </c>
      <c r="C414" s="676"/>
    </row>
    <row r="415" spans="1:3" x14ac:dyDescent="0.3">
      <c r="A415" s="2" t="s">
        <v>729</v>
      </c>
      <c r="B415" s="509" t="str">
        <f t="shared" si="8"/>
        <v>Didžiausia paramos suma vietos projektui, Eur</v>
      </c>
      <c r="C415" s="677">
        <f>'10'!I31</f>
        <v>100001</v>
      </c>
    </row>
    <row r="416" spans="1:3" x14ac:dyDescent="0.3">
      <c r="A416" s="2" t="s">
        <v>730</v>
      </c>
      <c r="B416" s="509" t="str">
        <f t="shared" si="8"/>
        <v xml:space="preserve">Paramos lyginamoji dalis, proc. </v>
      </c>
      <c r="C416" s="677" t="str">
        <f>'10'!I32</f>
        <v>iki 65</v>
      </c>
    </row>
    <row r="417" spans="1:3" x14ac:dyDescent="0.3">
      <c r="A417" s="2" t="s">
        <v>731</v>
      </c>
      <c r="B417" s="509" t="str">
        <f t="shared" si="8"/>
        <v>Planuojama paramos suma priemonei, Eur</v>
      </c>
      <c r="C417" s="678">
        <f>'10'!I33</f>
        <v>100001</v>
      </c>
    </row>
    <row r="418" spans="1:3" x14ac:dyDescent="0.3">
      <c r="A418" s="2" t="s">
        <v>732</v>
      </c>
      <c r="B418" s="509" t="str">
        <f t="shared" si="8"/>
        <v>Planuojama paremti projektų (rodiklis L700)</v>
      </c>
      <c r="C418" s="679">
        <f>'10'!I34</f>
        <v>1</v>
      </c>
    </row>
    <row r="419" spans="1:3" ht="57.6" x14ac:dyDescent="0.3">
      <c r="A419" s="2" t="s">
        <v>733</v>
      </c>
      <c r="B419" s="509" t="str">
        <f t="shared" si="8"/>
        <v>Paaiškinimas, kaip nustatyta rodiklio L700 reikšmė</v>
      </c>
      <c r="C419" s="677" t="str">
        <f>'10'!I35</f>
        <v xml:space="preserve">Pagal priemonę planuojamų paremti projektų skaičius apskaičiuotas pagal poreikį .   Suma projektui paskaičiuota atsižvelgiant į įgyvendinamos VPS patirtį, įgyvendinant tik veiklos projektus. </v>
      </c>
    </row>
    <row r="420" spans="1:3" ht="28.8" x14ac:dyDescent="0.3">
      <c r="A420" s="2" t="s">
        <v>734</v>
      </c>
      <c r="B420" s="651" t="str">
        <f t="shared" si="8"/>
        <v>D dalis. Priemonės indėlis į ES ir nacionalinių horizontaliųjų principų įgyvendinimą:</v>
      </c>
      <c r="C420" s="676"/>
    </row>
    <row r="421" spans="1:3" x14ac:dyDescent="0.3">
      <c r="A421" s="2" t="s">
        <v>735</v>
      </c>
      <c r="B421" s="680" t="str">
        <f t="shared" si="8"/>
        <v>Subregioninės vietovės principas:</v>
      </c>
      <c r="C421" s="676"/>
    </row>
    <row r="422" spans="1:3" ht="28.8" x14ac:dyDescent="0.3">
      <c r="A422" s="2" t="s">
        <v>736</v>
      </c>
      <c r="B422" s="509" t="str">
        <f t="shared" si="8"/>
        <v>Ar siekiama, kad pagal priemonę finansuojami projektai apimtų visas VVG teritorijos seniūnijas?</v>
      </c>
      <c r="C422" s="672" t="str">
        <f>'10'!I38</f>
        <v>Ne</v>
      </c>
    </row>
    <row r="423" spans="1:3" ht="57.6" x14ac:dyDescent="0.3">
      <c r="A423" s="2" t="s">
        <v>737</v>
      </c>
      <c r="B423" s="509" t="str">
        <f t="shared" si="8"/>
        <v>Pasirinkimo pagrindimas</v>
      </c>
      <c r="C423" s="677" t="str">
        <f>'10'!I39</f>
        <v>Atsižvelgiant į suplanuotą priemonei lėšų sumą ir planuojamą finansuoti projektų skaičių, nerealu, kad  projekto veiklos apimtų visas 8 seniūnijas, tačiau veiklos vykdymo, paslaugų teikimas gali apimti visą VVG teritoriją.</v>
      </c>
    </row>
    <row r="424" spans="1:3" x14ac:dyDescent="0.3">
      <c r="A424" s="2" t="s">
        <v>738</v>
      </c>
      <c r="B424" s="680" t="str">
        <f t="shared" si="8"/>
        <v>Partnerystės principas:</v>
      </c>
      <c r="C424" s="676"/>
    </row>
    <row r="425" spans="1:3" ht="28.8" x14ac:dyDescent="0.3">
      <c r="A425" s="2" t="s">
        <v>739</v>
      </c>
      <c r="B425" s="509" t="str">
        <f t="shared" si="8"/>
        <v>Ar siekiama, kad pagal priemonę finansuojami projektai būtų vykdomi su partneriais?</v>
      </c>
      <c r="C425" s="672" t="str">
        <f>'10'!I41</f>
        <v>Taip, privalomai</v>
      </c>
    </row>
    <row r="426" spans="1:3" x14ac:dyDescent="0.3">
      <c r="A426" s="2" t="s">
        <v>740</v>
      </c>
      <c r="B426" s="509" t="str">
        <f t="shared" si="8"/>
        <v>Pasirinkimo pagrindimas</v>
      </c>
      <c r="C426" s="677" t="str">
        <f>'10'!I42</f>
        <v>Reikalavimas bus taikomas kaip tinkamumo sąlyga.</v>
      </c>
    </row>
    <row r="427" spans="1:3" x14ac:dyDescent="0.3">
      <c r="A427" s="2" t="s">
        <v>741</v>
      </c>
      <c r="B427" s="680" t="str">
        <f t="shared" si="8"/>
        <v>Inovacijų principas:</v>
      </c>
      <c r="C427" s="676"/>
    </row>
    <row r="428" spans="1:3" ht="28.8" x14ac:dyDescent="0.3">
      <c r="A428" s="2" t="s">
        <v>742</v>
      </c>
      <c r="B428" s="509" t="str">
        <f t="shared" si="8"/>
        <v>Ar siekiama, kad pagal priemonę finansuojami projektai būtų skirti inovacijoms vietos lygiu diegti?</v>
      </c>
      <c r="C428" s="672" t="str">
        <f>'10'!I44</f>
        <v>Taip, privalomai</v>
      </c>
    </row>
    <row r="429" spans="1:3" x14ac:dyDescent="0.3">
      <c r="A429" s="2" t="s">
        <v>743</v>
      </c>
      <c r="B429" s="509" t="str">
        <f t="shared" si="8"/>
        <v>Pasirinkimo pagrindimas</v>
      </c>
      <c r="C429" s="677" t="str">
        <f>'10'!I45</f>
        <v>Reikalavimas bus taikomas kaip tinkamumo sąlyga.</v>
      </c>
    </row>
    <row r="430" spans="1:3" ht="28.8" x14ac:dyDescent="0.3">
      <c r="A430" s="2" t="s">
        <v>744</v>
      </c>
      <c r="B430" s="509" t="str">
        <f t="shared" si="8"/>
        <v>Planuojama paremti projektų, skirtų inovacijoms vietos lygiu diegti (rodiklis L710)</v>
      </c>
      <c r="C430" s="679">
        <f>'10'!I46</f>
        <v>0</v>
      </c>
    </row>
    <row r="431" spans="1:3" x14ac:dyDescent="0.3">
      <c r="A431" s="2" t="s">
        <v>745</v>
      </c>
      <c r="B431" s="680" t="str">
        <f t="shared" si="8"/>
        <v>Lyčių lygybė ir nediskriminavimas:</v>
      </c>
      <c r="C431" s="676"/>
    </row>
    <row r="432" spans="1:3" ht="28.8" x14ac:dyDescent="0.3">
      <c r="A432" s="2" t="s">
        <v>746</v>
      </c>
      <c r="B432" s="509" t="str">
        <f t="shared" si="8"/>
        <v>Ar pagal priemonę finansuojami projektai, skirti lyčių lygybei ir nediskriminavimui?</v>
      </c>
      <c r="C432" s="672" t="str">
        <f>'10'!I48</f>
        <v>Taip</v>
      </c>
    </row>
    <row r="433" spans="1:3" ht="72" x14ac:dyDescent="0.3">
      <c r="A433" s="2" t="s">
        <v>747</v>
      </c>
      <c r="B433" s="509" t="str">
        <f t="shared" si="8"/>
        <v>Pasirinkimo pagrindimas (jei taip, kaip bus užtikrinta)</v>
      </c>
      <c r="C433" s="677" t="str">
        <f>'10'!I49</f>
        <v>Visuose projektuose bus integruotas lyčių lygybės principas. Naudos gavėjams ir skirtingų tikslinių grupių atstovams bus suteiktos lygios teisės dalyvauti veiklose ir naudotis projektų rezultatais. Įvairioms socialinėms grupėms suteikta vienoda galimybė pasinaudoti parama pagal visus prioritetus.</v>
      </c>
    </row>
    <row r="434" spans="1:3" x14ac:dyDescent="0.3">
      <c r="A434" s="2" t="s">
        <v>748</v>
      </c>
      <c r="B434" s="680" t="str">
        <f t="shared" si="8"/>
        <v>Jaunimas:</v>
      </c>
      <c r="C434" s="676"/>
    </row>
    <row r="435" spans="1:3" x14ac:dyDescent="0.3">
      <c r="A435" s="2" t="s">
        <v>749</v>
      </c>
      <c r="B435" s="509" t="str">
        <f t="shared" si="8"/>
        <v>Ar pagal priemonę finansuojami projektai, skirti jaunimui?</v>
      </c>
      <c r="C435" s="672" t="str">
        <f>'10'!I51</f>
        <v>Taip</v>
      </c>
    </row>
    <row r="436" spans="1:3" ht="43.2" x14ac:dyDescent="0.3">
      <c r="A436" s="2" t="s">
        <v>750</v>
      </c>
      <c r="B436" s="509" t="str">
        <f t="shared" si="8"/>
        <v>Pasirinkimo pagrindimas (jei taip, kaip bus užtikrinta)</v>
      </c>
      <c r="C436" s="677" t="str">
        <f>'10'!I52</f>
        <v>Dalyvauti projektinėse veiklose ir juos teikti bus sudarytos vienodos sąlygos visiems, netaikant pozityvios diskriminacijos pagal amžių.</v>
      </c>
    </row>
    <row r="437" spans="1:3" x14ac:dyDescent="0.3">
      <c r="A437" s="2" t="s">
        <v>751</v>
      </c>
      <c r="B437" s="675" t="str">
        <f t="shared" si="8"/>
        <v>E dalis. Priemonės rezultato rodikliai:</v>
      </c>
      <c r="C437" s="676"/>
    </row>
    <row r="438" spans="1:3" x14ac:dyDescent="0.3">
      <c r="A438" s="2" t="s">
        <v>752</v>
      </c>
      <c r="B438" s="680" t="str">
        <f t="shared" si="8"/>
        <v>SP rezultato rodiklių taikymas priemonei:</v>
      </c>
      <c r="C438" s="676"/>
    </row>
    <row r="439" spans="1:3" x14ac:dyDescent="0.3">
      <c r="A439" s="2" t="s">
        <v>753</v>
      </c>
      <c r="B439" s="681" t="str">
        <f t="shared" si="8"/>
        <v>R.3</v>
      </c>
      <c r="C439" s="687" t="str">
        <f>'10'!I55</f>
        <v>Ne</v>
      </c>
    </row>
    <row r="440" spans="1:3" x14ac:dyDescent="0.3">
      <c r="A440" s="2" t="s">
        <v>754</v>
      </c>
      <c r="B440" s="681" t="str">
        <f t="shared" si="8"/>
        <v>R.37</v>
      </c>
      <c r="C440" s="687" t="str">
        <f>'10'!I56</f>
        <v>Taip</v>
      </c>
    </row>
    <row r="441" spans="1:3" x14ac:dyDescent="0.3">
      <c r="A441" s="2" t="s">
        <v>755</v>
      </c>
      <c r="B441" s="681" t="str">
        <f t="shared" si="8"/>
        <v>R.39</v>
      </c>
      <c r="C441" s="687" t="str">
        <f>'10'!I57</f>
        <v>Ne</v>
      </c>
    </row>
    <row r="442" spans="1:3" x14ac:dyDescent="0.3">
      <c r="A442" s="2" t="s">
        <v>756</v>
      </c>
      <c r="B442" s="681" t="str">
        <f t="shared" si="8"/>
        <v>R.41</v>
      </c>
      <c r="C442" s="687" t="str">
        <f>'10'!I58</f>
        <v>Ne</v>
      </c>
    </row>
    <row r="443" spans="1:3" x14ac:dyDescent="0.3">
      <c r="A443" s="2" t="s">
        <v>757</v>
      </c>
      <c r="B443" s="681" t="str">
        <f t="shared" si="8"/>
        <v>R.42</v>
      </c>
      <c r="C443" s="687" t="str">
        <f>'10'!I59</f>
        <v>Ne</v>
      </c>
    </row>
    <row r="444" spans="1:3" x14ac:dyDescent="0.3">
      <c r="A444" s="2" t="s">
        <v>758</v>
      </c>
      <c r="B444" s="680" t="str">
        <f t="shared" si="8"/>
        <v>VPS rodiklių taikymas priemonei:</v>
      </c>
      <c r="C444" s="688"/>
    </row>
    <row r="445" spans="1:3" x14ac:dyDescent="0.3">
      <c r="A445" s="2" t="s">
        <v>759</v>
      </c>
      <c r="B445" s="681" t="str">
        <f t="shared" si="8"/>
        <v>TRAK-P.1</v>
      </c>
      <c r="C445" s="687" t="str">
        <f>'10'!I61</f>
        <v>Ne</v>
      </c>
    </row>
    <row r="446" spans="1:3" x14ac:dyDescent="0.3">
      <c r="A446" s="2" t="s">
        <v>760</v>
      </c>
      <c r="B446" s="681" t="str">
        <f t="shared" si="8"/>
        <v>TRAK-P.2</v>
      </c>
      <c r="C446" s="687" t="str">
        <f>'10'!I62</f>
        <v>Ne</v>
      </c>
    </row>
    <row r="447" spans="1:3" x14ac:dyDescent="0.3">
      <c r="A447" s="2" t="s">
        <v>761</v>
      </c>
      <c r="B447" s="681" t="str">
        <f t="shared" si="8"/>
        <v>TRAK-P.3</v>
      </c>
      <c r="C447" s="687" t="str">
        <f>'10'!I63</f>
        <v>Ne</v>
      </c>
    </row>
    <row r="448" spans="1:3" x14ac:dyDescent="0.3">
      <c r="A448" s="2" t="s">
        <v>762</v>
      </c>
      <c r="B448" s="681" t="str">
        <f t="shared" si="8"/>
        <v>TRAK-P.4</v>
      </c>
      <c r="C448" s="687" t="str">
        <f>'10'!I64</f>
        <v>Ne</v>
      </c>
    </row>
    <row r="449" spans="1:3" x14ac:dyDescent="0.3">
      <c r="A449" s="2" t="s">
        <v>763</v>
      </c>
      <c r="B449" s="681" t="str">
        <f t="shared" si="8"/>
        <v>TRAK-P.5</v>
      </c>
      <c r="C449" s="687" t="str">
        <f>'10'!I65</f>
        <v>Ne</v>
      </c>
    </row>
    <row r="450" spans="1:3" x14ac:dyDescent="0.3">
      <c r="A450" s="2" t="s">
        <v>764</v>
      </c>
      <c r="B450" s="681" t="str">
        <f t="shared" si="8"/>
        <v>TRAK-P.6</v>
      </c>
      <c r="C450" s="687" t="str">
        <f>'10'!I66</f>
        <v>Ne</v>
      </c>
    </row>
    <row r="451" spans="1:3" x14ac:dyDescent="0.3">
      <c r="A451" s="2" t="s">
        <v>765</v>
      </c>
      <c r="B451" s="681" t="str">
        <f t="shared" si="8"/>
        <v>TRAK-P.7</v>
      </c>
      <c r="C451" s="687" t="str">
        <f>'10'!I67</f>
        <v>Ne</v>
      </c>
    </row>
    <row r="452" spans="1:3" x14ac:dyDescent="0.3">
      <c r="A452" s="2" t="s">
        <v>766</v>
      </c>
      <c r="B452" s="681" t="str">
        <f t="shared" si="8"/>
        <v>TRAK-P.8</v>
      </c>
      <c r="C452" s="687" t="str">
        <f>'10'!I68</f>
        <v>Ne</v>
      </c>
    </row>
    <row r="453" spans="1:3" x14ac:dyDescent="0.3">
      <c r="A453" s="2" t="s">
        <v>767</v>
      </c>
      <c r="B453" s="681" t="str">
        <f t="shared" si="8"/>
        <v>TRAK-P.9</v>
      </c>
      <c r="C453" s="687" t="str">
        <f>'10'!I69</f>
        <v>Ne</v>
      </c>
    </row>
    <row r="454" spans="1:3" x14ac:dyDescent="0.3">
      <c r="A454" s="2" t="s">
        <v>768</v>
      </c>
      <c r="B454" s="683" t="str">
        <f t="shared" si="8"/>
        <v>TRAK-P.10</v>
      </c>
      <c r="C454" s="689" t="str">
        <f>'10'!I70</f>
        <v>Ne</v>
      </c>
    </row>
    <row r="455" spans="1:3" x14ac:dyDescent="0.3">
      <c r="A455" s="2" t="s">
        <v>769</v>
      </c>
      <c r="B455" s="675" t="str">
        <f t="shared" si="8"/>
        <v>F dalis. Pagal priemonę remiamų projektų pobūdis:</v>
      </c>
      <c r="C455" s="676"/>
    </row>
    <row r="456" spans="1:3" x14ac:dyDescent="0.3">
      <c r="A456" s="2" t="s">
        <v>770</v>
      </c>
      <c r="B456" s="671" t="str">
        <f t="shared" ref="B456:B465" si="9">B379</f>
        <v>Remiami pelno projektai</v>
      </c>
      <c r="C456" s="672" t="str">
        <f>'10'!I72</f>
        <v>Taip</v>
      </c>
    </row>
    <row r="457" spans="1:3" ht="57.6" x14ac:dyDescent="0.3">
      <c r="A457" s="2" t="s">
        <v>771</v>
      </c>
      <c r="B457" s="673" t="str">
        <f t="shared" si="9"/>
        <v>Remiami projektai, susiję su žinių perdavimu, įskaitant konsultacijas, mokymą ir keitimąsi žiniomis apie tvarią, ekonominę, socialinę, aplinką ir klimatą tausojančią veiklą (aktualu rodikliui L801)</v>
      </c>
      <c r="C457" s="672" t="str">
        <f>'10'!I73</f>
        <v>Ne</v>
      </c>
    </row>
    <row r="458" spans="1:3" ht="57.6" x14ac:dyDescent="0.3">
      <c r="A458" s="2" t="s">
        <v>772</v>
      </c>
      <c r="B458" s="673" t="str">
        <f t="shared" si="9"/>
        <v>Remiami projektai, susiję su gamintojų organizacijomis, vietinėmis rinkomis, trumpomis tiekimo grandinėmis ir kokybės schemomis, įskaitant paramą investicijoms, rinkodaros veiklą ir kt. (aktualu rodikliui L802)</v>
      </c>
      <c r="C458" s="672" t="str">
        <f>'10'!I74</f>
        <v>Taip</v>
      </c>
    </row>
    <row r="459" spans="1:3" ht="43.2" x14ac:dyDescent="0.3">
      <c r="A459" s="2" t="s">
        <v>773</v>
      </c>
      <c r="B459" s="673" t="str">
        <f t="shared" si="9"/>
        <v>Remiami projektai, susiję su atsinaujinančios energijos gamybos pajėgumais, įskaitant biologinę (aktualu rodikliui L803)</v>
      </c>
      <c r="C459" s="672" t="str">
        <f>'10'!I75</f>
        <v>Ne</v>
      </c>
    </row>
    <row r="460" spans="1:3" ht="43.2" x14ac:dyDescent="0.3">
      <c r="A460" s="2" t="s">
        <v>774</v>
      </c>
      <c r="B460" s="673" t="str">
        <f t="shared" si="9"/>
        <v>Remiami projektai, prisidedantys prie aplinkos tvarumo, klimato kaitos švelninimo bei prisitaikymo prie jos tikslų įgyvendinimo kaimo vietovėse (aktualu rodikliui L804)</v>
      </c>
      <c r="C460" s="672" t="str">
        <f>'10'!I76</f>
        <v>Ne</v>
      </c>
    </row>
    <row r="461" spans="1:3" ht="28.8" x14ac:dyDescent="0.3">
      <c r="A461" s="2" t="s">
        <v>775</v>
      </c>
      <c r="B461" s="673" t="str">
        <f t="shared" si="9"/>
        <v>Remiami projektai, kurie kuria darbo vietas (aktualu rodikliui L805)</v>
      </c>
      <c r="C461" s="672" t="str">
        <f>'10'!I77</f>
        <v>Taip</v>
      </c>
    </row>
    <row r="462" spans="1:3" ht="28.8" x14ac:dyDescent="0.3">
      <c r="A462" s="2" t="s">
        <v>776</v>
      </c>
      <c r="B462" s="673" t="str">
        <f t="shared" si="9"/>
        <v>Remiami kaimo verslų, įskaitant bioekonomiką, projektai (aktualu rodikliui L 806)</v>
      </c>
      <c r="C462" s="672" t="str">
        <f>'10'!I78</f>
        <v>Ne</v>
      </c>
    </row>
    <row r="463" spans="1:3" ht="28.8" x14ac:dyDescent="0.3">
      <c r="A463" s="2" t="s">
        <v>777</v>
      </c>
      <c r="B463" s="673" t="str">
        <f t="shared" si="9"/>
        <v>Remiami projektai, susiję su sumanių kaimų strategijomis (aktualu rodikliui L807)</v>
      </c>
      <c r="C463" s="672" t="str">
        <f>'10'!I79</f>
        <v>Ne</v>
      </c>
    </row>
    <row r="464" spans="1:3" ht="28.8" x14ac:dyDescent="0.3">
      <c r="A464" s="2" t="s">
        <v>778</v>
      </c>
      <c r="B464" s="673" t="str">
        <f t="shared" si="9"/>
        <v>Remiami projektai, gerinantys paslaugų prieinamumą ir infrastruktūrą (aktualu rodikliui L808)</v>
      </c>
      <c r="C464" s="672" t="str">
        <f>'10'!I80</f>
        <v>Ne</v>
      </c>
    </row>
    <row r="465" spans="1:3" ht="28.8" x14ac:dyDescent="0.3">
      <c r="A465" s="2" t="s">
        <v>779</v>
      </c>
      <c r="B465" s="673" t="str">
        <f t="shared" si="9"/>
        <v>Remiami socialinės įtraukties projektai (aktualu rodikliui L809)</v>
      </c>
      <c r="C465" s="672" t="str">
        <f>'10'!I81</f>
        <v>Ne</v>
      </c>
    </row>
    <row r="466" spans="1:3" x14ac:dyDescent="0.3">
      <c r="A466" s="2"/>
      <c r="B466" s="649"/>
      <c r="C466" s="685"/>
    </row>
    <row r="467" spans="1:3" x14ac:dyDescent="0.3">
      <c r="A467" s="1"/>
      <c r="B467" s="362"/>
      <c r="C467" s="686" t="str">
        <f>'10'!J6</f>
        <v>7 priemonė</v>
      </c>
    </row>
    <row r="468" spans="1:3" ht="28.8" x14ac:dyDescent="0.3">
      <c r="A468" s="2" t="s">
        <v>188</v>
      </c>
      <c r="B468" s="509" t="str">
        <f>B391</f>
        <v>Priemonės pavadinimas</v>
      </c>
      <c r="C468" s="670" t="str">
        <f>'10'!J7</f>
        <v>Paslaugų įvairinimas/kūrimas, stiprinant materialinę bazę ir (ar) kompetencijas</v>
      </c>
    </row>
    <row r="469" spans="1:3" x14ac:dyDescent="0.3">
      <c r="A469" s="2" t="s">
        <v>189</v>
      </c>
      <c r="B469" s="671" t="str">
        <f t="shared" ref="B469:B532" si="10">B392</f>
        <v>Priemonės rūšis</v>
      </c>
      <c r="C469" s="670" t="str">
        <f>'10'!J8</f>
        <v>Ne žemės ūkio verslo kūrimas ir plėtra</v>
      </c>
    </row>
    <row r="470" spans="1:3" x14ac:dyDescent="0.3">
      <c r="A470" s="2" t="s">
        <v>190</v>
      </c>
      <c r="B470" s="671" t="str">
        <f t="shared" si="10"/>
        <v>VVG teritorijos poreikių, kuriuos tenkina priemonė, skaičius</v>
      </c>
      <c r="C470" s="670">
        <f>'10'!J9</f>
        <v>3</v>
      </c>
    </row>
    <row r="471" spans="1:3" x14ac:dyDescent="0.3">
      <c r="A471" s="2" t="s">
        <v>191</v>
      </c>
      <c r="B471" s="671" t="str">
        <f t="shared" si="10"/>
        <v>BŽŪP tikslų, kuriuos įgyvendina priemonė, skaičius</v>
      </c>
      <c r="C471" s="670">
        <f>'10'!J10</f>
        <v>3</v>
      </c>
    </row>
    <row r="472" spans="1:3" ht="57.6" x14ac:dyDescent="0.3">
      <c r="A472" s="2" t="s">
        <v>192</v>
      </c>
      <c r="B472" s="671" t="str">
        <f t="shared" si="10"/>
        <v>Pagrindinis BŽŪP tikslas, kurį įgyvendina VPS priemonė</v>
      </c>
      <c r="C472" s="672" t="str">
        <f>'10'!J11</f>
        <v>SO8. Skatinti užimtumą, augimą, lyčių lygybę, įskaitant moterų dalyvavimą ūkininkavimo veikloje, socialinę įtrauktį ir vietos plėtrą kaimo vietovėse, įskaitant žiedinę bioekonomiką ir tvarią miškininkystę</v>
      </c>
    </row>
    <row r="473" spans="1:3" ht="28.8" x14ac:dyDescent="0.3">
      <c r="A473" s="2" t="s">
        <v>193</v>
      </c>
      <c r="B473" s="673" t="str">
        <f t="shared" si="10"/>
        <v>Ar priemonė prisideda prie 4 konkretaus BŽŪP tikslo? (tikslas nurodytas 5 lape)</v>
      </c>
      <c r="C473" s="672" t="str">
        <f>'10'!J12</f>
        <v>Ne</v>
      </c>
    </row>
    <row r="474" spans="1:3" ht="28.8" x14ac:dyDescent="0.3">
      <c r="A474" s="2" t="s">
        <v>194</v>
      </c>
      <c r="B474" s="673" t="str">
        <f t="shared" si="10"/>
        <v>Ar priemonė prisideda prie 5 konkretaus BŽŪP tikslo? (tikslas nurodytas 5 lape)</v>
      </c>
      <c r="C474" s="672" t="str">
        <f>'10'!J13</f>
        <v>Ne</v>
      </c>
    </row>
    <row r="475" spans="1:3" ht="28.8" x14ac:dyDescent="0.3">
      <c r="A475" s="2" t="s">
        <v>195</v>
      </c>
      <c r="B475" s="673" t="str">
        <f t="shared" si="10"/>
        <v>Ar priemonė prisideda prie 6 konkretaus BŽŪP tikslo? (tikslas nurodytas 5 lape)</v>
      </c>
      <c r="C475" s="672" t="str">
        <f>'10'!J14</f>
        <v>Ne</v>
      </c>
    </row>
    <row r="476" spans="1:3" ht="28.8" x14ac:dyDescent="0.3">
      <c r="A476" s="2" t="s">
        <v>196</v>
      </c>
      <c r="B476" s="673" t="str">
        <f t="shared" si="10"/>
        <v>Ar priemonė prisideda prie 9 konkretaus BŽŪP tikslo? (tikslas nurodytas 5 lape)</v>
      </c>
      <c r="C476" s="672" t="str">
        <f>'10'!J15</f>
        <v>Ne</v>
      </c>
    </row>
    <row r="477" spans="1:3" x14ac:dyDescent="0.3">
      <c r="A477" s="2" t="s">
        <v>94</v>
      </c>
      <c r="B477" s="675" t="str">
        <f t="shared" si="10"/>
        <v>A dalis. Priemonės intervencijos logika:</v>
      </c>
      <c r="C477" s="676"/>
    </row>
    <row r="478" spans="1:3" ht="172.8" x14ac:dyDescent="0.3">
      <c r="A478" s="2" t="s">
        <v>197</v>
      </c>
      <c r="B478" s="673" t="str">
        <f t="shared" si="10"/>
        <v>Priemonės tikslas, ryšys su pagrindiniu BŽŪP tikslu ir VVG teritorijos poreikiais (problemomis ir (arba) potencialu), ryšys su VPS tema (jei taikoma)</v>
      </c>
      <c r="C478" s="677" t="str">
        <f>'10'!J17</f>
        <v xml:space="preserve">Tikslas – didinti gyventojų užimtumą, skatinti ir palaikyti verslo kūrimąsi ir plėtrą, didelį dėmesį skiriant inovacijų, išmanių, tvarių, klimatui neutralių sprendimų diegimui, sprendžiant gyventojų, pirmiausia – jaunimo ir ikipensinio amžiaus žmonių užimtumo problemas, tuo pačiu siekiant sudaryti sąlygas kurtis bei plėtotis verslui, siūlančiam išmanius, tvarius ir klimato pokyčiams neutralius sprendimus. Tai prisideda prie VPS temos. Kaimo vietovėse trūksta paslaugų, ypač inovatyvių, kokybišksnių.   Priemone prisidedama prie BŽŪP R.37  ir R.39  rodiklių,   bus patenkinti 2 ir 3 VPS poreikiai. 
</v>
      </c>
    </row>
    <row r="479" spans="1:3" ht="28.8" x14ac:dyDescent="0.3">
      <c r="A479" s="2" t="s">
        <v>198</v>
      </c>
      <c r="B479" s="671" t="str">
        <f t="shared" si="10"/>
        <v>Pokytis, kurio siekiama VPS priemone</v>
      </c>
      <c r="C479" s="677" t="str">
        <f>'10'!J18</f>
        <v xml:space="preserve"> Išaugęs paslaugų skaičius (ne mažiau kaip 4 naujos paslaugos) </v>
      </c>
    </row>
    <row r="480" spans="1:3" ht="28.8" x14ac:dyDescent="0.3">
      <c r="A480" s="2" t="s">
        <v>199</v>
      </c>
      <c r="B480" s="509" t="str">
        <f t="shared" si="10"/>
        <v>Kaip priemonė prisidės prie horizontalaus tikslo d įgyvendinimo? (pildoma, jei taikoma)</v>
      </c>
      <c r="C480" s="677">
        <f>'10'!J19</f>
        <v>0</v>
      </c>
    </row>
    <row r="481" spans="1:3" ht="28.8" x14ac:dyDescent="0.3">
      <c r="A481" s="2" t="s">
        <v>200</v>
      </c>
      <c r="B481" s="509" t="str">
        <f t="shared" si="10"/>
        <v>Kaip priemonė prisidės prie horizontalaus tikslo e įgyvendinimo? (pildoma, jei taikoma)</v>
      </c>
      <c r="C481" s="677" t="str">
        <f>'10'!J20</f>
        <v xml:space="preserve">Netaikoma </v>
      </c>
    </row>
    <row r="482" spans="1:3" ht="28.8" x14ac:dyDescent="0.3">
      <c r="A482" s="2" t="s">
        <v>201</v>
      </c>
      <c r="B482" s="509" t="str">
        <f t="shared" si="10"/>
        <v>Kaip priemonė prisidės prie horizontalaus tikslo f įgyvendinimo? (pildoma, jei taikoma)</v>
      </c>
      <c r="C482" s="677" t="str">
        <f>'10'!J21</f>
        <v xml:space="preserve">Netaikoma </v>
      </c>
    </row>
    <row r="483" spans="1:3" ht="28.8" x14ac:dyDescent="0.3">
      <c r="A483" s="2" t="s">
        <v>202</v>
      </c>
      <c r="B483" s="509" t="str">
        <f t="shared" si="10"/>
        <v>Kaip priemonė prisidės prie horizontalaus tikslo i įgyvendinimo? (pildoma, jei taikoma)</v>
      </c>
      <c r="C483" s="677" t="str">
        <f>'10'!J22</f>
        <v>Bus keliamas reikalavimas, kad paslaugos būtų susijusios su maistu ir sveikata.</v>
      </c>
    </row>
    <row r="484" spans="1:3" ht="28.8" x14ac:dyDescent="0.3">
      <c r="A484" s="2" t="s">
        <v>203</v>
      </c>
      <c r="B484" s="675" t="str">
        <f t="shared" si="10"/>
        <v>B dalis. Pareiškėjų ir projektų tinkamumo sąlygos, projektų atrankos principai:</v>
      </c>
      <c r="C484" s="676"/>
    </row>
    <row r="485" spans="1:3" ht="28.8" x14ac:dyDescent="0.3">
      <c r="A485" s="2" t="s">
        <v>204</v>
      </c>
      <c r="B485" s="509" t="str">
        <f t="shared" si="10"/>
        <v>Pagal priemonę remiamos veiklos</v>
      </c>
      <c r="C485" s="677" t="str">
        <f>'10'!J24</f>
        <v>Pagal priemonę remiamos viena arba kelios  ekonominės veiklos verslo pradžiai ar /ir plėtrai.</v>
      </c>
    </row>
    <row r="486" spans="1:3" ht="28.8" x14ac:dyDescent="0.3">
      <c r="A486" s="2" t="s">
        <v>205</v>
      </c>
      <c r="B486" s="671" t="str">
        <f t="shared" si="10"/>
        <v>Tinkami pareiškėjai ir partneriai (jei taikomas reikalavimas projektus įgyvendinti su partneriais)</v>
      </c>
      <c r="C486" s="677" t="str">
        <f>'10'!J25</f>
        <v>Fiziniai ir juridiniai asmenys: ūkininkas ar kitas fizinis asmuo, labai maža įmonė, maža įmonė.</v>
      </c>
    </row>
    <row r="487" spans="1:3" ht="28.8" x14ac:dyDescent="0.3">
      <c r="A487" s="2" t="s">
        <v>206</v>
      </c>
      <c r="B487" s="671" t="str">
        <f t="shared" si="10"/>
        <v>Priemonės tikslinė grupė (pildoma, jei nesutampa su tinkamais pareiškėjais ir (arba) partneriais)</v>
      </c>
      <c r="C487" s="677" t="str">
        <f>'10'!J26</f>
        <v>Ūkio subjektai (fiziniai (amatininkai, kt.) ir (arba) juridiniai asmenys)</v>
      </c>
    </row>
    <row r="488" spans="1:3" ht="28.8" x14ac:dyDescent="0.3">
      <c r="A488" s="2" t="s">
        <v>725</v>
      </c>
      <c r="B488" s="509" t="str">
        <f t="shared" si="10"/>
        <v>Tinkamumo sąlygos pareiškėjams ir projektams</v>
      </c>
      <c r="C488" s="677" t="str">
        <f>'10'!J27</f>
        <v xml:space="preserve">Tinkamumo sąlygos pareiškėjams  ir  vietos projektams bus nurodytos Vietos projektų administravimo taisyklėse. </v>
      </c>
    </row>
    <row r="489" spans="1:3" ht="115.2" x14ac:dyDescent="0.3">
      <c r="A489" s="2" t="s">
        <v>726</v>
      </c>
      <c r="B489" s="673" t="str">
        <f t="shared" si="10"/>
        <v>Projektų atrankos principai</v>
      </c>
      <c r="C489" s="677" t="str">
        <f>'10'!J28</f>
        <v>1.	Pareiškėja (fizinis asmuo) yra moteris arba pareiškėjo (juridinio asmens) pagrindinė akcininkė, turinti daugiau kaip 50 proc. juridinio asmens akcijų, (juridinių asmenų, kurie neturi ir negali turėti akcininkų, atveju pagrindiniam akcininkui prilyginamas vadovas) yra moteris.
2.	Įdarbinami asmenys vyresni kaip 50 metų.
Detalus atrankos kriterijų sąrašas bus nustatomas priemonės įgyvendinimo taisyklėse.</v>
      </c>
    </row>
    <row r="490" spans="1:3" x14ac:dyDescent="0.3">
      <c r="A490" s="2" t="s">
        <v>727</v>
      </c>
      <c r="B490" s="509" t="str">
        <f t="shared" si="10"/>
        <v>Planuojamų kvietimų teikti paraiškas skaičius</v>
      </c>
      <c r="C490" s="670">
        <f>'10'!J29</f>
        <v>2</v>
      </c>
    </row>
    <row r="491" spans="1:3" x14ac:dyDescent="0.3">
      <c r="A491" s="2" t="s">
        <v>728</v>
      </c>
      <c r="B491" s="651" t="str">
        <f t="shared" si="10"/>
        <v>C dalis. Paramos dydžiai:</v>
      </c>
      <c r="C491" s="676"/>
    </row>
    <row r="492" spans="1:3" x14ac:dyDescent="0.3">
      <c r="A492" s="2" t="s">
        <v>729</v>
      </c>
      <c r="B492" s="509" t="str">
        <f t="shared" si="10"/>
        <v>Didžiausia paramos suma vietos projektui, Eur</v>
      </c>
      <c r="C492" s="677">
        <f>'10'!J31</f>
        <v>70000</v>
      </c>
    </row>
    <row r="493" spans="1:3" x14ac:dyDescent="0.3">
      <c r="A493" s="2" t="s">
        <v>730</v>
      </c>
      <c r="B493" s="509" t="str">
        <f t="shared" si="10"/>
        <v xml:space="preserve">Paramos lyginamoji dalis, proc. </v>
      </c>
      <c r="C493" s="677" t="str">
        <f>'10'!J32</f>
        <v>iki 65</v>
      </c>
    </row>
    <row r="494" spans="1:3" x14ac:dyDescent="0.3">
      <c r="A494" s="2" t="s">
        <v>731</v>
      </c>
      <c r="B494" s="509" t="str">
        <f t="shared" si="10"/>
        <v>Planuojama paramos suma priemonei, Eur</v>
      </c>
      <c r="C494" s="678">
        <f>'10'!J33</f>
        <v>280000</v>
      </c>
    </row>
    <row r="495" spans="1:3" x14ac:dyDescent="0.3">
      <c r="A495" s="2" t="s">
        <v>732</v>
      </c>
      <c r="B495" s="509" t="str">
        <f t="shared" si="10"/>
        <v>Planuojama paremti projektų (rodiklis L700)</v>
      </c>
      <c r="C495" s="679">
        <f>'10'!J34</f>
        <v>4</v>
      </c>
    </row>
    <row r="496" spans="1:3" ht="43.2" x14ac:dyDescent="0.3">
      <c r="A496" s="2" t="s">
        <v>733</v>
      </c>
      <c r="B496" s="509" t="str">
        <f t="shared" si="10"/>
        <v>Paaiškinimas, kaip nustatyta rodiklio L700 reikšmė</v>
      </c>
      <c r="C496" s="677" t="str">
        <f>'10'!J35</f>
        <v xml:space="preserve">Pagal priemonę planuojamų paremti projektų skaičius apskaičiuotas pagal maksimalią galimą paramos sumą vienam projektui. </v>
      </c>
    </row>
    <row r="497" spans="1:3" ht="28.8" x14ac:dyDescent="0.3">
      <c r="A497" s="2" t="s">
        <v>734</v>
      </c>
      <c r="B497" s="651" t="str">
        <f t="shared" si="10"/>
        <v>D dalis. Priemonės indėlis į ES ir nacionalinių horizontaliųjų principų įgyvendinimą:</v>
      </c>
      <c r="C497" s="676"/>
    </row>
    <row r="498" spans="1:3" x14ac:dyDescent="0.3">
      <c r="A498" s="2" t="s">
        <v>735</v>
      </c>
      <c r="B498" s="680" t="str">
        <f t="shared" si="10"/>
        <v>Subregioninės vietovės principas:</v>
      </c>
      <c r="C498" s="676"/>
    </row>
    <row r="499" spans="1:3" ht="28.8" x14ac:dyDescent="0.3">
      <c r="A499" s="2" t="s">
        <v>736</v>
      </c>
      <c r="B499" s="509" t="str">
        <f t="shared" si="10"/>
        <v>Ar siekiama, kad pagal priemonę finansuojami projektai apimtų visas VVG teritorijos seniūnijas?</v>
      </c>
      <c r="C499" s="672" t="str">
        <f>'10'!J38</f>
        <v>Ne</v>
      </c>
    </row>
    <row r="500" spans="1:3" ht="57.6" x14ac:dyDescent="0.3">
      <c r="A500" s="2" t="s">
        <v>737</v>
      </c>
      <c r="B500" s="509" t="str">
        <f t="shared" si="10"/>
        <v>Pasirinkimo pagrindimas</v>
      </c>
      <c r="C500" s="677" t="str">
        <f>'10'!J39</f>
        <v>Atsižvelgiant į suplanuotą priemonei lėšų sumą ir planuojamą finansuoti projektų skaičių, nerealu, kad  projekto veiklos apimtų visas 8 seniūnijas, tačiau veiklos vykdymo, paslaugų teikimas gali apimti visą VVG teritoriją.</v>
      </c>
    </row>
    <row r="501" spans="1:3" x14ac:dyDescent="0.3">
      <c r="A501" s="2" t="s">
        <v>738</v>
      </c>
      <c r="B501" s="680" t="str">
        <f t="shared" si="10"/>
        <v>Partnerystės principas:</v>
      </c>
      <c r="C501" s="676"/>
    </row>
    <row r="502" spans="1:3" ht="28.8" x14ac:dyDescent="0.3">
      <c r="A502" s="2" t="s">
        <v>739</v>
      </c>
      <c r="B502" s="509" t="str">
        <f t="shared" si="10"/>
        <v>Ar siekiama, kad pagal priemonę finansuojami projektai būtų vykdomi su partneriais?</v>
      </c>
      <c r="C502" s="672" t="str">
        <f>'10'!J41</f>
        <v>Taip, privalomai</v>
      </c>
    </row>
    <row r="503" spans="1:3" x14ac:dyDescent="0.3">
      <c r="A503" s="2" t="s">
        <v>740</v>
      </c>
      <c r="B503" s="509" t="str">
        <f t="shared" si="10"/>
        <v>Pasirinkimo pagrindimas</v>
      </c>
      <c r="C503" s="677" t="str">
        <f>'10'!J42</f>
        <v>Reikalavimas bus taikomas kaip tinkamumo sąlyga.</v>
      </c>
    </row>
    <row r="504" spans="1:3" x14ac:dyDescent="0.3">
      <c r="A504" s="2" t="s">
        <v>741</v>
      </c>
      <c r="B504" s="680" t="str">
        <f t="shared" si="10"/>
        <v>Inovacijų principas:</v>
      </c>
      <c r="C504" s="676"/>
    </row>
    <row r="505" spans="1:3" ht="28.8" x14ac:dyDescent="0.3">
      <c r="A505" s="2" t="s">
        <v>742</v>
      </c>
      <c r="B505" s="509" t="str">
        <f t="shared" si="10"/>
        <v>Ar siekiama, kad pagal priemonę finansuojami projektai būtų skirti inovacijoms vietos lygiu diegti?</v>
      </c>
      <c r="C505" s="672" t="str">
        <f>'10'!J44</f>
        <v>Taip, privalomai</v>
      </c>
    </row>
    <row r="506" spans="1:3" x14ac:dyDescent="0.3">
      <c r="A506" s="2" t="s">
        <v>743</v>
      </c>
      <c r="B506" s="509" t="str">
        <f t="shared" si="10"/>
        <v>Pasirinkimo pagrindimas</v>
      </c>
      <c r="C506" s="677" t="str">
        <f>'10'!J45</f>
        <v>Reikalavimas bus taikomas kaip tinkamumo sąlyga.</v>
      </c>
    </row>
    <row r="507" spans="1:3" ht="28.8" x14ac:dyDescent="0.3">
      <c r="A507" s="2" t="s">
        <v>744</v>
      </c>
      <c r="B507" s="509" t="str">
        <f t="shared" si="10"/>
        <v>Planuojama paremti projektų, skirtų inovacijoms vietos lygiu diegti (rodiklis L710)</v>
      </c>
      <c r="C507" s="679">
        <f>'10'!J46</f>
        <v>4</v>
      </c>
    </row>
    <row r="508" spans="1:3" x14ac:dyDescent="0.3">
      <c r="A508" s="2" t="s">
        <v>745</v>
      </c>
      <c r="B508" s="680" t="str">
        <f t="shared" si="10"/>
        <v>Lyčių lygybė ir nediskriminavimas:</v>
      </c>
      <c r="C508" s="676"/>
    </row>
    <row r="509" spans="1:3" ht="28.8" x14ac:dyDescent="0.3">
      <c r="A509" s="2" t="s">
        <v>746</v>
      </c>
      <c r="B509" s="509" t="str">
        <f t="shared" si="10"/>
        <v>Ar pagal priemonę finansuojami projektai, skirti lyčių lygybei ir nediskriminavimui?</v>
      </c>
      <c r="C509" s="672" t="str">
        <f>'10'!J48</f>
        <v>Taip</v>
      </c>
    </row>
    <row r="510" spans="1:3" ht="72" x14ac:dyDescent="0.3">
      <c r="A510" s="2" t="s">
        <v>747</v>
      </c>
      <c r="B510" s="509" t="str">
        <f t="shared" si="10"/>
        <v>Pasirinkimo pagrindimas (jei taip, kaip bus užtikrinta)</v>
      </c>
      <c r="C510" s="677" t="str">
        <f>'10'!J49</f>
        <v>Visuose projektuose bus integruotas lyčių lygybės principas. Naudos gavėjams ir skirtingų tikslinių grupių atstovams bus suteiktos lygios teisės dalyvauti veiklose ir naudotis projektų rezultatais. Įvairioms socialinėms grupėms suteikta vienoda galimybė pasinaudoti parama pagal visus prioritetus.</v>
      </c>
    </row>
    <row r="511" spans="1:3" x14ac:dyDescent="0.3">
      <c r="A511" s="2" t="s">
        <v>748</v>
      </c>
      <c r="B511" s="680" t="str">
        <f t="shared" si="10"/>
        <v>Jaunimas:</v>
      </c>
      <c r="C511" s="676"/>
    </row>
    <row r="512" spans="1:3" x14ac:dyDescent="0.3">
      <c r="A512" s="2" t="s">
        <v>749</v>
      </c>
      <c r="B512" s="509" t="str">
        <f t="shared" si="10"/>
        <v>Ar pagal priemonę finansuojami projektai, skirti jaunimui?</v>
      </c>
      <c r="C512" s="672" t="str">
        <f>'10'!J51</f>
        <v>Taip</v>
      </c>
    </row>
    <row r="513" spans="1:3" ht="43.2" x14ac:dyDescent="0.3">
      <c r="A513" s="2" t="s">
        <v>750</v>
      </c>
      <c r="B513" s="509" t="str">
        <f t="shared" si="10"/>
        <v>Pasirinkimo pagrindimas (jei taip, kaip bus užtikrinta)</v>
      </c>
      <c r="C513" s="677" t="str">
        <f>'10'!J52</f>
        <v>Dalyvauti projektinėse veiklose ir juos teikti bus sudarytos vienodos sąlygos visiems, netaikant pozityvios diskriminacijos pagal amžių.</v>
      </c>
    </row>
    <row r="514" spans="1:3" x14ac:dyDescent="0.3">
      <c r="A514" s="2" t="s">
        <v>751</v>
      </c>
      <c r="B514" s="675" t="str">
        <f t="shared" si="10"/>
        <v>E dalis. Priemonės rezultato rodikliai:</v>
      </c>
      <c r="C514" s="676"/>
    </row>
    <row r="515" spans="1:3" x14ac:dyDescent="0.3">
      <c r="A515" s="2" t="s">
        <v>752</v>
      </c>
      <c r="B515" s="680" t="str">
        <f t="shared" si="10"/>
        <v>SP rezultato rodiklių taikymas priemonei:</v>
      </c>
      <c r="C515" s="676"/>
    </row>
    <row r="516" spans="1:3" x14ac:dyDescent="0.3">
      <c r="A516" s="2" t="s">
        <v>753</v>
      </c>
      <c r="B516" s="681" t="str">
        <f t="shared" si="10"/>
        <v>R.3</v>
      </c>
      <c r="C516" s="687" t="str">
        <f>'10'!J55</f>
        <v>Ne</v>
      </c>
    </row>
    <row r="517" spans="1:3" x14ac:dyDescent="0.3">
      <c r="A517" s="2" t="s">
        <v>754</v>
      </c>
      <c r="B517" s="681" t="str">
        <f t="shared" si="10"/>
        <v>R.37</v>
      </c>
      <c r="C517" s="687" t="str">
        <f>'10'!J56</f>
        <v>Taip</v>
      </c>
    </row>
    <row r="518" spans="1:3" x14ac:dyDescent="0.3">
      <c r="A518" s="2" t="s">
        <v>755</v>
      </c>
      <c r="B518" s="681" t="str">
        <f t="shared" si="10"/>
        <v>R.39</v>
      </c>
      <c r="C518" s="687" t="str">
        <f>'10'!J57</f>
        <v>Ne</v>
      </c>
    </row>
    <row r="519" spans="1:3" x14ac:dyDescent="0.3">
      <c r="A519" s="2" t="s">
        <v>756</v>
      </c>
      <c r="B519" s="681" t="str">
        <f t="shared" si="10"/>
        <v>R.41</v>
      </c>
      <c r="C519" s="687" t="str">
        <f>'10'!J58</f>
        <v>Ne</v>
      </c>
    </row>
    <row r="520" spans="1:3" x14ac:dyDescent="0.3">
      <c r="A520" s="2" t="s">
        <v>757</v>
      </c>
      <c r="B520" s="681" t="str">
        <f t="shared" si="10"/>
        <v>R.42</v>
      </c>
      <c r="C520" s="687" t="str">
        <f>'10'!J59</f>
        <v>Ne</v>
      </c>
    </row>
    <row r="521" spans="1:3" x14ac:dyDescent="0.3">
      <c r="A521" s="2" t="s">
        <v>758</v>
      </c>
      <c r="B521" s="680" t="str">
        <f t="shared" si="10"/>
        <v>VPS rodiklių taikymas priemonei:</v>
      </c>
      <c r="C521" s="688"/>
    </row>
    <row r="522" spans="1:3" x14ac:dyDescent="0.3">
      <c r="A522" s="2" t="s">
        <v>759</v>
      </c>
      <c r="B522" s="681" t="str">
        <f t="shared" si="10"/>
        <v>TRAK-P.1</v>
      </c>
      <c r="C522" s="687" t="str">
        <f>'10'!J61</f>
        <v>Ne</v>
      </c>
    </row>
    <row r="523" spans="1:3" x14ac:dyDescent="0.3">
      <c r="A523" s="2" t="s">
        <v>760</v>
      </c>
      <c r="B523" s="681" t="str">
        <f t="shared" si="10"/>
        <v>TRAK-P.2</v>
      </c>
      <c r="C523" s="687" t="str">
        <f>'10'!J62</f>
        <v>Ne</v>
      </c>
    </row>
    <row r="524" spans="1:3" x14ac:dyDescent="0.3">
      <c r="A524" s="2" t="s">
        <v>761</v>
      </c>
      <c r="B524" s="681" t="str">
        <f t="shared" si="10"/>
        <v>TRAK-P.3</v>
      </c>
      <c r="C524" s="687" t="str">
        <f>'10'!J63</f>
        <v>Ne</v>
      </c>
    </row>
    <row r="525" spans="1:3" x14ac:dyDescent="0.3">
      <c r="A525" s="2" t="s">
        <v>762</v>
      </c>
      <c r="B525" s="681" t="str">
        <f t="shared" si="10"/>
        <v>TRAK-P.4</v>
      </c>
      <c r="C525" s="687" t="str">
        <f>'10'!J64</f>
        <v>Ne</v>
      </c>
    </row>
    <row r="526" spans="1:3" x14ac:dyDescent="0.3">
      <c r="A526" s="2" t="s">
        <v>763</v>
      </c>
      <c r="B526" s="681" t="str">
        <f t="shared" si="10"/>
        <v>TRAK-P.5</v>
      </c>
      <c r="C526" s="687" t="str">
        <f>'10'!J65</f>
        <v>Ne</v>
      </c>
    </row>
    <row r="527" spans="1:3" x14ac:dyDescent="0.3">
      <c r="A527" s="2" t="s">
        <v>764</v>
      </c>
      <c r="B527" s="681" t="str">
        <f t="shared" si="10"/>
        <v>TRAK-P.6</v>
      </c>
      <c r="C527" s="687" t="str">
        <f>'10'!J66</f>
        <v>Ne</v>
      </c>
    </row>
    <row r="528" spans="1:3" x14ac:dyDescent="0.3">
      <c r="A528" s="2" t="s">
        <v>765</v>
      </c>
      <c r="B528" s="681" t="str">
        <f t="shared" si="10"/>
        <v>TRAK-P.7</v>
      </c>
      <c r="C528" s="687" t="str">
        <f>'10'!J67</f>
        <v>Ne</v>
      </c>
    </row>
    <row r="529" spans="1:3" x14ac:dyDescent="0.3">
      <c r="A529" s="2" t="s">
        <v>766</v>
      </c>
      <c r="B529" s="681" t="str">
        <f t="shared" si="10"/>
        <v>TRAK-P.8</v>
      </c>
      <c r="C529" s="687" t="str">
        <f>'10'!J68</f>
        <v>Ne</v>
      </c>
    </row>
    <row r="530" spans="1:3" x14ac:dyDescent="0.3">
      <c r="A530" s="2" t="s">
        <v>767</v>
      </c>
      <c r="B530" s="681" t="str">
        <f t="shared" si="10"/>
        <v>TRAK-P.9</v>
      </c>
      <c r="C530" s="687" t="str">
        <f>'10'!J69</f>
        <v>Ne</v>
      </c>
    </row>
    <row r="531" spans="1:3" x14ac:dyDescent="0.3">
      <c r="A531" s="2" t="s">
        <v>768</v>
      </c>
      <c r="B531" s="683" t="str">
        <f t="shared" si="10"/>
        <v>TRAK-P.10</v>
      </c>
      <c r="C531" s="689" t="str">
        <f>'10'!J70</f>
        <v>Ne</v>
      </c>
    </row>
    <row r="532" spans="1:3" x14ac:dyDescent="0.3">
      <c r="A532" s="2" t="s">
        <v>769</v>
      </c>
      <c r="B532" s="675" t="str">
        <f t="shared" si="10"/>
        <v>F dalis. Pagal priemonę remiamų projektų pobūdis:</v>
      </c>
      <c r="C532" s="676"/>
    </row>
    <row r="533" spans="1:3" x14ac:dyDescent="0.3">
      <c r="A533" s="2" t="s">
        <v>770</v>
      </c>
      <c r="B533" s="671" t="str">
        <f t="shared" ref="B533:B542" si="11">B456</f>
        <v>Remiami pelno projektai</v>
      </c>
      <c r="C533" s="672" t="str">
        <f>'10'!J72</f>
        <v>Taip</v>
      </c>
    </row>
    <row r="534" spans="1:3" ht="57.6" x14ac:dyDescent="0.3">
      <c r="A534" s="2" t="s">
        <v>771</v>
      </c>
      <c r="B534" s="673" t="str">
        <f t="shared" si="11"/>
        <v>Remiami projektai, susiję su žinių perdavimu, įskaitant konsultacijas, mokymą ir keitimąsi žiniomis apie tvarią, ekonominę, socialinę, aplinką ir klimatą tausojančią veiklą (aktualu rodikliui L801)</v>
      </c>
      <c r="C534" s="672" t="str">
        <f>'10'!J73</f>
        <v>Ne</v>
      </c>
    </row>
    <row r="535" spans="1:3" ht="57.6" x14ac:dyDescent="0.3">
      <c r="A535" s="2" t="s">
        <v>772</v>
      </c>
      <c r="B535" s="673" t="str">
        <f t="shared" si="11"/>
        <v>Remiami projektai, susiję su gamintojų organizacijomis, vietinėmis rinkomis, trumpomis tiekimo grandinėmis ir kokybės schemomis, įskaitant paramą investicijoms, rinkodaros veiklą ir kt. (aktualu rodikliui L802)</v>
      </c>
      <c r="C535" s="672" t="str">
        <f>'10'!J74</f>
        <v>Ne</v>
      </c>
    </row>
    <row r="536" spans="1:3" ht="43.2" x14ac:dyDescent="0.3">
      <c r="A536" s="2" t="s">
        <v>773</v>
      </c>
      <c r="B536" s="673" t="str">
        <f t="shared" si="11"/>
        <v>Remiami projektai, susiję su atsinaujinančios energijos gamybos pajėgumais, įskaitant biologinę (aktualu rodikliui L803)</v>
      </c>
      <c r="C536" s="672" t="str">
        <f>'10'!J75</f>
        <v>Ne</v>
      </c>
    </row>
    <row r="537" spans="1:3" ht="43.2" x14ac:dyDescent="0.3">
      <c r="A537" s="2" t="s">
        <v>774</v>
      </c>
      <c r="B537" s="673" t="str">
        <f t="shared" si="11"/>
        <v>Remiami projektai, prisidedantys prie aplinkos tvarumo, klimato kaitos švelninimo bei prisitaikymo prie jos tikslų įgyvendinimo kaimo vietovėse (aktualu rodikliui L804)</v>
      </c>
      <c r="C537" s="672" t="str">
        <f>'10'!J76</f>
        <v>Taip</v>
      </c>
    </row>
    <row r="538" spans="1:3" ht="28.8" x14ac:dyDescent="0.3">
      <c r="A538" s="2" t="s">
        <v>775</v>
      </c>
      <c r="B538" s="673" t="str">
        <f t="shared" si="11"/>
        <v>Remiami projektai, kurie kuria darbo vietas (aktualu rodikliui L805)</v>
      </c>
      <c r="C538" s="672" t="str">
        <f>'10'!J77</f>
        <v>Taip</v>
      </c>
    </row>
    <row r="539" spans="1:3" ht="28.8" x14ac:dyDescent="0.3">
      <c r="A539" s="2" t="s">
        <v>776</v>
      </c>
      <c r="B539" s="673" t="str">
        <f t="shared" si="11"/>
        <v>Remiami kaimo verslų, įskaitant bioekonomiką, projektai (aktualu rodikliui L 806)</v>
      </c>
      <c r="C539" s="672" t="str">
        <f>'10'!J78</f>
        <v>Ne</v>
      </c>
    </row>
    <row r="540" spans="1:3" ht="28.8" x14ac:dyDescent="0.3">
      <c r="A540" s="2" t="s">
        <v>777</v>
      </c>
      <c r="B540" s="673" t="str">
        <f t="shared" si="11"/>
        <v>Remiami projektai, susiję su sumanių kaimų strategijomis (aktualu rodikliui L807)</v>
      </c>
      <c r="C540" s="672" t="str">
        <f>'10'!J79</f>
        <v>Ne</v>
      </c>
    </row>
    <row r="541" spans="1:3" ht="28.8" x14ac:dyDescent="0.3">
      <c r="A541" s="2" t="s">
        <v>778</v>
      </c>
      <c r="B541" s="673" t="str">
        <f t="shared" si="11"/>
        <v>Remiami projektai, gerinantys paslaugų prieinamumą ir infrastruktūrą (aktualu rodikliui L808)</v>
      </c>
      <c r="C541" s="672" t="str">
        <f>'10'!J80</f>
        <v>Ne</v>
      </c>
    </row>
    <row r="542" spans="1:3" ht="28.8" x14ac:dyDescent="0.3">
      <c r="A542" s="2" t="s">
        <v>779</v>
      </c>
      <c r="B542" s="673" t="str">
        <f t="shared" si="11"/>
        <v>Remiami socialinės įtraukties projektai (aktualu rodikliui L809)</v>
      </c>
      <c r="C542" s="672" t="str">
        <f>'10'!J81</f>
        <v>Ne</v>
      </c>
    </row>
    <row r="543" spans="1:3" x14ac:dyDescent="0.3">
      <c r="B543" s="649"/>
      <c r="C543" s="685"/>
    </row>
    <row r="544" spans="1:3" x14ac:dyDescent="0.3">
      <c r="A544" s="1"/>
      <c r="B544" s="362"/>
      <c r="C544" s="686" t="str">
        <f>'10'!K6</f>
        <v>8 priemonė</v>
      </c>
    </row>
    <row r="545" spans="1:3" ht="28.8" x14ac:dyDescent="0.3">
      <c r="A545" s="2" t="s">
        <v>188</v>
      </c>
      <c r="B545" s="509" t="str">
        <f>B468</f>
        <v>Priemonės pavadinimas</v>
      </c>
      <c r="C545" s="670" t="str">
        <f>'10'!K7</f>
        <v xml:space="preserve">Vietos gyventojų socialinio aktyvumo bei verslumo skatinimas įtraukiant pažeidžiamas grupes </v>
      </c>
    </row>
    <row r="546" spans="1:3" x14ac:dyDescent="0.3">
      <c r="A546" s="2" t="s">
        <v>189</v>
      </c>
      <c r="B546" s="671" t="str">
        <f t="shared" ref="B546:B609" si="12">B469</f>
        <v>Priemonės rūšis</v>
      </c>
      <c r="C546" s="670" t="str">
        <f>'10'!K8</f>
        <v>Socialinis verslas</v>
      </c>
    </row>
    <row r="547" spans="1:3" x14ac:dyDescent="0.3">
      <c r="A547" s="2" t="s">
        <v>190</v>
      </c>
      <c r="B547" s="671" t="str">
        <f t="shared" si="12"/>
        <v>VVG teritorijos poreikių, kuriuos tenkina priemonė, skaičius</v>
      </c>
      <c r="C547" s="670">
        <f>'10'!K9</f>
        <v>3</v>
      </c>
    </row>
    <row r="548" spans="1:3" x14ac:dyDescent="0.3">
      <c r="A548" s="2" t="s">
        <v>191</v>
      </c>
      <c r="B548" s="671" t="str">
        <f t="shared" si="12"/>
        <v>BŽŪP tikslų, kuriuos įgyvendina priemonė, skaičius</v>
      </c>
      <c r="C548" s="670">
        <f>'10'!K10</f>
        <v>3</v>
      </c>
    </row>
    <row r="549" spans="1:3" ht="57.6" x14ac:dyDescent="0.3">
      <c r="A549" s="2" t="s">
        <v>192</v>
      </c>
      <c r="B549" s="671" t="str">
        <f t="shared" si="12"/>
        <v>Pagrindinis BŽŪP tikslas, kurį įgyvendina VPS priemonė</v>
      </c>
      <c r="C549" s="672" t="str">
        <f>'10'!K11</f>
        <v>SO8. Skatinti užimtumą, augimą, lyčių lygybę, įskaitant moterų dalyvavimą ūkininkavimo veikloje, socialinę įtrauktį ir vietos plėtrą kaimo vietovėse, įskaitant žiedinę bioekonomiką ir tvarią miškininkystę</v>
      </c>
    </row>
    <row r="550" spans="1:3" ht="28.8" x14ac:dyDescent="0.3">
      <c r="A550" s="2" t="s">
        <v>193</v>
      </c>
      <c r="B550" s="673" t="str">
        <f t="shared" si="12"/>
        <v>Ar priemonė prisideda prie 4 konkretaus BŽŪP tikslo? (tikslas nurodytas 5 lape)</v>
      </c>
      <c r="C550" s="672" t="str">
        <f>'10'!K12</f>
        <v>Ne</v>
      </c>
    </row>
    <row r="551" spans="1:3" ht="28.8" x14ac:dyDescent="0.3">
      <c r="A551" s="2" t="s">
        <v>194</v>
      </c>
      <c r="B551" s="673" t="str">
        <f t="shared" si="12"/>
        <v>Ar priemonė prisideda prie 5 konkretaus BŽŪP tikslo? (tikslas nurodytas 5 lape)</v>
      </c>
      <c r="C551" s="672" t="str">
        <f>'10'!K13</f>
        <v>Ne</v>
      </c>
    </row>
    <row r="552" spans="1:3" ht="28.8" x14ac:dyDescent="0.3">
      <c r="A552" s="2" t="s">
        <v>195</v>
      </c>
      <c r="B552" s="673" t="str">
        <f t="shared" si="12"/>
        <v>Ar priemonė prisideda prie 6 konkretaus BŽŪP tikslo? (tikslas nurodytas 5 lape)</v>
      </c>
      <c r="C552" s="672" t="str">
        <f>'10'!K14</f>
        <v>Ne</v>
      </c>
    </row>
    <row r="553" spans="1:3" ht="28.8" x14ac:dyDescent="0.3">
      <c r="A553" s="2" t="s">
        <v>196</v>
      </c>
      <c r="B553" s="673" t="str">
        <f t="shared" si="12"/>
        <v>Ar priemonė prisideda prie 9 konkretaus BŽŪP tikslo? (tikslas nurodytas 5 lape)</v>
      </c>
      <c r="C553" s="672" t="str">
        <f>'10'!K15</f>
        <v>Ne</v>
      </c>
    </row>
    <row r="554" spans="1:3" x14ac:dyDescent="0.3">
      <c r="A554" s="2" t="s">
        <v>94</v>
      </c>
      <c r="B554" s="675" t="str">
        <f t="shared" si="12"/>
        <v>A dalis. Priemonės intervencijos logika:</v>
      </c>
      <c r="C554" s="676"/>
    </row>
    <row r="555" spans="1:3" ht="172.8" x14ac:dyDescent="0.3">
      <c r="A555" s="2" t="s">
        <v>197</v>
      </c>
      <c r="B555" s="673" t="str">
        <f t="shared" si="12"/>
        <v>Priemonės tikslas, ryšys su pagrindiniu BŽŪP tikslu ir VVG teritorijos poreikiais (problemomis ir (arba) potencialu), ryšys su VPS tema (jei taikoma)</v>
      </c>
      <c r="C555" s="677" t="str">
        <f>'10'!K17</f>
        <v xml:space="preserve">Tikslas - pritaikyti socialines paslaugas senstančios visuomenės poreikiams ir sumažinti neigiamas visuomenės nuostatas, susijusias su pažeidžiamų grupių integracija. Priemonė siejasi su 8 konkretaus tikslo siekiais:  vietos plėtra, socialinė įtrauktis. Priemonės įgyvendinimas prisidės prie BŽŪP R.37, R.39, R.42 rodiklių įgyvendinimo.  Priemonė tiesiogiai siejasi su VPS tema, nes verslumo iniciatyvos bus pasitelkiamos socialinėms problemoms spręsti. Bus sudarytos prielaidos integruoti pažeidžiamas gyventojų grupes į visuomenę, teikti kompleksiškas, individualius poreikius atitinkančias paslaugas bendruomenėje ar šeimoje, įtraukimas jaunimas skatinant savanorystę. </v>
      </c>
    </row>
    <row r="556" spans="1:3" ht="57.6" x14ac:dyDescent="0.3">
      <c r="A556" s="2" t="s">
        <v>198</v>
      </c>
      <c r="B556" s="671" t="str">
        <f t="shared" si="12"/>
        <v>Pokytis, kurio siekiama VPS priemone</v>
      </c>
      <c r="C556" s="677" t="str">
        <f>'10'!K18</f>
        <v xml:space="preserve"> Sudarytos prielaidos integruoti pažeidžiamas gyventojų grupes į visuomenę, teikti kompleksiškas, individualius poreikius atitinkančias paslaugas bendruomenėje ar šeimoje, įtrauktas jaunimas skatinant savanorystę. </v>
      </c>
    </row>
    <row r="557" spans="1:3" ht="28.8" x14ac:dyDescent="0.3">
      <c r="A557" s="2" t="s">
        <v>199</v>
      </c>
      <c r="B557" s="509" t="str">
        <f t="shared" si="12"/>
        <v>Kaip priemonė prisidės prie horizontalaus tikslo d įgyvendinimo? (pildoma, jei taikoma)</v>
      </c>
      <c r="C557" s="677" t="str">
        <f>'10'!K19</f>
        <v>Netaikoma.</v>
      </c>
    </row>
    <row r="558" spans="1:3" ht="28.8" x14ac:dyDescent="0.3">
      <c r="A558" s="2" t="s">
        <v>200</v>
      </c>
      <c r="B558" s="509" t="str">
        <f t="shared" si="12"/>
        <v>Kaip priemonė prisidės prie horizontalaus tikslo e įgyvendinimo? (pildoma, jei taikoma)</v>
      </c>
      <c r="C558" s="677" t="str">
        <f>'10'!K20</f>
        <v xml:space="preserve">Netaikoma. </v>
      </c>
    </row>
    <row r="559" spans="1:3" ht="28.8" x14ac:dyDescent="0.3">
      <c r="A559" s="2" t="s">
        <v>201</v>
      </c>
      <c r="B559" s="509" t="str">
        <f t="shared" si="12"/>
        <v>Kaip priemonė prisidės prie horizontalaus tikslo f įgyvendinimo? (pildoma, jei taikoma)</v>
      </c>
      <c r="C559" s="677" t="str">
        <f>'10'!K21</f>
        <v>Netaikoma.</v>
      </c>
    </row>
    <row r="560" spans="1:3" ht="28.8" x14ac:dyDescent="0.3">
      <c r="A560" s="2" t="s">
        <v>202</v>
      </c>
      <c r="B560" s="509" t="str">
        <f t="shared" si="12"/>
        <v>Kaip priemonė prisidės prie horizontalaus tikslo i įgyvendinimo? (pildoma, jei taikoma)</v>
      </c>
      <c r="C560" s="677" t="str">
        <f>'10'!K22</f>
        <v xml:space="preserve">Bus keliamas reikalavimas, kad socialinis verslas  būtų susijęs su sveika gyvensena. </v>
      </c>
    </row>
    <row r="561" spans="1:3" ht="28.8" x14ac:dyDescent="0.3">
      <c r="A561" s="2" t="s">
        <v>203</v>
      </c>
      <c r="B561" s="675" t="str">
        <f t="shared" si="12"/>
        <v>B dalis. Pareiškėjų ir projektų tinkamumo sąlygos, projektų atrankos principai:</v>
      </c>
      <c r="C561" s="676"/>
    </row>
    <row r="562" spans="1:3" ht="28.8" x14ac:dyDescent="0.3">
      <c r="A562" s="2" t="s">
        <v>204</v>
      </c>
      <c r="B562" s="509" t="str">
        <f t="shared" si="12"/>
        <v>Pagal priemonę remiamos veiklos</v>
      </c>
      <c r="C562" s="677" t="str">
        <f>'10'!K24</f>
        <v>Pagal priemonę remiamos viena arba kelios  ekonominės veiklos socialinio verslo pradžiai ar /ir plėtrai.</v>
      </c>
    </row>
    <row r="563" spans="1:3" ht="43.2" x14ac:dyDescent="0.3">
      <c r="A563" s="2" t="s">
        <v>205</v>
      </c>
      <c r="B563" s="671" t="str">
        <f t="shared" si="12"/>
        <v>Tinkami pareiškėjai ir partneriai (jei taikomas reikalavimas projektus įgyvendinti su partneriais)</v>
      </c>
      <c r="C563" s="677" t="str">
        <f>'10'!K25</f>
        <v>NVO, VšĮ ir kitos asociacijos, kurių veikla atitinka NVO apibrėžtį,  registruotos ne mažiau kaip prieš metus VVG teritorijoje teikiant paraišką.</v>
      </c>
    </row>
    <row r="564" spans="1:3" ht="28.8" x14ac:dyDescent="0.3">
      <c r="A564" s="2" t="s">
        <v>206</v>
      </c>
      <c r="B564" s="671" t="str">
        <f t="shared" si="12"/>
        <v>Priemonės tikslinė grupė (pildoma, jei nesutampa su tinkamais pareiškėjais ir (arba) partneriais)</v>
      </c>
      <c r="C564" s="677" t="str">
        <f>'10'!K26</f>
        <v>Socialinio verslo naudos gavėjai ir klientai</v>
      </c>
    </row>
    <row r="565" spans="1:3" ht="28.8" x14ac:dyDescent="0.3">
      <c r="A565" s="2" t="s">
        <v>725</v>
      </c>
      <c r="B565" s="509" t="str">
        <f t="shared" si="12"/>
        <v>Tinkamumo sąlygos pareiškėjams ir projektams</v>
      </c>
      <c r="C565" s="677" t="str">
        <f>'10'!K27</f>
        <v xml:space="preserve">Tinkamumo sąlygos pareiškėjams  ir  vietos projektams bus nurodytos Vietos projektų administravimo taisyklėse. </v>
      </c>
    </row>
    <row r="566" spans="1:3" ht="57.6" x14ac:dyDescent="0.3">
      <c r="A566" s="2" t="s">
        <v>726</v>
      </c>
      <c r="B566" s="673" t="str">
        <f t="shared" si="12"/>
        <v>Projektų atrankos principai</v>
      </c>
      <c r="C566" s="677" t="str">
        <f>'10'!K28</f>
        <v>1.Didesnis tikslinių grupių skaičius. 
2.Kuriamos inovacijos VVG teritorijoje .
Detalus atrankos kriterijų sąrašas bus nustatomas priemonės įgyvendinimo taisyklėse</v>
      </c>
    </row>
    <row r="567" spans="1:3" x14ac:dyDescent="0.3">
      <c r="A567" s="2" t="s">
        <v>727</v>
      </c>
      <c r="B567" s="509" t="str">
        <f t="shared" si="12"/>
        <v>Planuojamų kvietimų teikti paraiškas skaičius</v>
      </c>
      <c r="C567" s="670">
        <f>'10'!K29</f>
        <v>2</v>
      </c>
    </row>
    <row r="568" spans="1:3" x14ac:dyDescent="0.3">
      <c r="A568" s="2" t="s">
        <v>728</v>
      </c>
      <c r="B568" s="651" t="str">
        <f t="shared" si="12"/>
        <v>C dalis. Paramos dydžiai:</v>
      </c>
      <c r="C568" s="676"/>
    </row>
    <row r="569" spans="1:3" x14ac:dyDescent="0.3">
      <c r="A569" s="2" t="s">
        <v>729</v>
      </c>
      <c r="B569" s="509" t="str">
        <f t="shared" si="12"/>
        <v>Didžiausia paramos suma vietos projektui, Eur</v>
      </c>
      <c r="C569" s="677">
        <f>'10'!K31</f>
        <v>100000</v>
      </c>
    </row>
    <row r="570" spans="1:3" x14ac:dyDescent="0.3">
      <c r="A570" s="2" t="s">
        <v>730</v>
      </c>
      <c r="B570" s="509" t="str">
        <f t="shared" si="12"/>
        <v xml:space="preserve">Paramos lyginamoji dalis, proc. </v>
      </c>
      <c r="C570" s="677" t="str">
        <f>'10'!K32</f>
        <v>iki 95</v>
      </c>
    </row>
    <row r="571" spans="1:3" x14ac:dyDescent="0.3">
      <c r="A571" s="2" t="s">
        <v>731</v>
      </c>
      <c r="B571" s="509" t="str">
        <f t="shared" si="12"/>
        <v>Planuojama paramos suma priemonei, Eur</v>
      </c>
      <c r="C571" s="678">
        <f>'10'!K33</f>
        <v>200000</v>
      </c>
    </row>
    <row r="572" spans="1:3" x14ac:dyDescent="0.3">
      <c r="A572" s="2" t="s">
        <v>732</v>
      </c>
      <c r="B572" s="509" t="str">
        <f t="shared" si="12"/>
        <v>Planuojama paremti projektų (rodiklis L700)</v>
      </c>
      <c r="C572" s="679">
        <f>'10'!K34</f>
        <v>2</v>
      </c>
    </row>
    <row r="573" spans="1:3" ht="43.2" x14ac:dyDescent="0.3">
      <c r="A573" s="2" t="s">
        <v>733</v>
      </c>
      <c r="B573" s="509" t="str">
        <f t="shared" si="12"/>
        <v>Paaiškinimas, kaip nustatyta rodiklio L700 reikšmė</v>
      </c>
      <c r="C573" s="677" t="str">
        <f>'10'!K35</f>
        <v xml:space="preserve">Pagal priemonę planuojamų paremti projektų skaičius apskaičiuotas pagal maksimalią galimą paramos sumą vienam projektui. </v>
      </c>
    </row>
    <row r="574" spans="1:3" ht="28.8" x14ac:dyDescent="0.3">
      <c r="A574" s="2" t="s">
        <v>734</v>
      </c>
      <c r="B574" s="651" t="str">
        <f t="shared" si="12"/>
        <v>D dalis. Priemonės indėlis į ES ir nacionalinių horizontaliųjų principų įgyvendinimą:</v>
      </c>
      <c r="C574" s="676"/>
    </row>
    <row r="575" spans="1:3" x14ac:dyDescent="0.3">
      <c r="A575" s="2" t="s">
        <v>735</v>
      </c>
      <c r="B575" s="680" t="str">
        <f t="shared" si="12"/>
        <v>Subregioninės vietovės principas:</v>
      </c>
      <c r="C575" s="676"/>
    </row>
    <row r="576" spans="1:3" ht="28.8" x14ac:dyDescent="0.3">
      <c r="A576" s="2" t="s">
        <v>736</v>
      </c>
      <c r="B576" s="509" t="str">
        <f t="shared" si="12"/>
        <v>Ar siekiama, kad pagal priemonę finansuojami projektai apimtų visas VVG teritorijos seniūnijas?</v>
      </c>
      <c r="C576" s="672" t="str">
        <f>'10'!K38</f>
        <v>Ne</v>
      </c>
    </row>
    <row r="577" spans="1:3" ht="57.6" x14ac:dyDescent="0.3">
      <c r="A577" s="2" t="s">
        <v>737</v>
      </c>
      <c r="B577" s="509" t="str">
        <f t="shared" si="12"/>
        <v>Pasirinkimo pagrindimas</v>
      </c>
      <c r="C577" s="677" t="str">
        <f>'10'!K39</f>
        <v>Atsižvelgiant į suplanuotą priemonei lėšų sumą ir planuojamą finansuoti projektų skaičių, nerealu, kad  projekto veiklos apimtų visas 8 seniūnijas, tačiau veiklos vykdymo, paslaugų teikimas gali apimti visą VVG teritoriją.</v>
      </c>
    </row>
    <row r="578" spans="1:3" x14ac:dyDescent="0.3">
      <c r="A578" s="2" t="s">
        <v>738</v>
      </c>
      <c r="B578" s="680" t="str">
        <f t="shared" si="12"/>
        <v>Partnerystės principas:</v>
      </c>
      <c r="C578" s="676"/>
    </row>
    <row r="579" spans="1:3" ht="28.8" x14ac:dyDescent="0.3">
      <c r="A579" s="2" t="s">
        <v>739</v>
      </c>
      <c r="B579" s="509" t="str">
        <f t="shared" si="12"/>
        <v>Ar siekiama, kad pagal priemonę finansuojami projektai būtų vykdomi su partneriais?</v>
      </c>
      <c r="C579" s="672" t="str">
        <f>'10'!K41</f>
        <v>Taip, privalomai</v>
      </c>
    </row>
    <row r="580" spans="1:3" x14ac:dyDescent="0.3">
      <c r="A580" s="2" t="s">
        <v>740</v>
      </c>
      <c r="B580" s="509" t="str">
        <f t="shared" si="12"/>
        <v>Pasirinkimo pagrindimas</v>
      </c>
      <c r="C580" s="677" t="str">
        <f>'10'!K42</f>
        <v>Reikalavimas bus taikomas kaip tinkamumo sąlyga.</v>
      </c>
    </row>
    <row r="581" spans="1:3" x14ac:dyDescent="0.3">
      <c r="A581" s="2" t="s">
        <v>741</v>
      </c>
      <c r="B581" s="680" t="str">
        <f t="shared" si="12"/>
        <v>Inovacijų principas:</v>
      </c>
      <c r="C581" s="676"/>
    </row>
    <row r="582" spans="1:3" ht="28.8" x14ac:dyDescent="0.3">
      <c r="A582" s="2" t="s">
        <v>742</v>
      </c>
      <c r="B582" s="509" t="str">
        <f t="shared" si="12"/>
        <v>Ar siekiama, kad pagal priemonę finansuojami projektai būtų skirti inovacijoms vietos lygiu diegti?</v>
      </c>
      <c r="C582" s="672" t="str">
        <f>'10'!K44</f>
        <v>Taip, privalomai</v>
      </c>
    </row>
    <row r="583" spans="1:3" x14ac:dyDescent="0.3">
      <c r="A583" s="2" t="s">
        <v>743</v>
      </c>
      <c r="B583" s="509" t="str">
        <f t="shared" si="12"/>
        <v>Pasirinkimo pagrindimas</v>
      </c>
      <c r="C583" s="677" t="str">
        <f>'10'!K45</f>
        <v>Reikalavimas bus taikomas kaip tinkamumo sąlyga.</v>
      </c>
    </row>
    <row r="584" spans="1:3" ht="28.8" x14ac:dyDescent="0.3">
      <c r="A584" s="2" t="s">
        <v>744</v>
      </c>
      <c r="B584" s="509" t="str">
        <f t="shared" si="12"/>
        <v>Planuojama paremti projektų, skirtų inovacijoms vietos lygiu diegti (rodiklis L710)</v>
      </c>
      <c r="C584" s="679">
        <f>'10'!K46</f>
        <v>2</v>
      </c>
    </row>
    <row r="585" spans="1:3" x14ac:dyDescent="0.3">
      <c r="A585" s="2" t="s">
        <v>745</v>
      </c>
      <c r="B585" s="680" t="str">
        <f t="shared" si="12"/>
        <v>Lyčių lygybė ir nediskriminavimas:</v>
      </c>
      <c r="C585" s="676"/>
    </row>
    <row r="586" spans="1:3" ht="28.8" x14ac:dyDescent="0.3">
      <c r="A586" s="2" t="s">
        <v>746</v>
      </c>
      <c r="B586" s="509" t="str">
        <f t="shared" si="12"/>
        <v>Ar pagal priemonę finansuojami projektai, skirti lyčių lygybei ir nediskriminavimui?</v>
      </c>
      <c r="C586" s="672" t="str">
        <f>'10'!K48</f>
        <v>Taip</v>
      </c>
    </row>
    <row r="587" spans="1:3" ht="72" x14ac:dyDescent="0.3">
      <c r="A587" s="2" t="s">
        <v>747</v>
      </c>
      <c r="B587" s="509" t="str">
        <f t="shared" si="12"/>
        <v>Pasirinkimo pagrindimas (jei taip, kaip bus užtikrinta)</v>
      </c>
      <c r="C587" s="677" t="str">
        <f>'10'!K49</f>
        <v>Visuose projektuose bus integruotas lyčių lygybės principas. Naudos gavėjams ir skirtingų tikslinių grupių atstovams bus suteiktos lygios teisės dalyvauti veiklose ir naudotis projektų rezultatais. Įvairioms socialinėms grupėms suteikta vienoda galimybė pasinaudoti parama pagal visus prioritetus.</v>
      </c>
    </row>
    <row r="588" spans="1:3" x14ac:dyDescent="0.3">
      <c r="A588" s="2" t="s">
        <v>748</v>
      </c>
      <c r="B588" s="680" t="str">
        <f t="shared" si="12"/>
        <v>Jaunimas:</v>
      </c>
      <c r="C588" s="676"/>
    </row>
    <row r="589" spans="1:3" x14ac:dyDescent="0.3">
      <c r="A589" s="2" t="s">
        <v>749</v>
      </c>
      <c r="B589" s="509" t="str">
        <f t="shared" si="12"/>
        <v>Ar pagal priemonę finansuojami projektai, skirti jaunimui?</v>
      </c>
      <c r="C589" s="672" t="str">
        <f>'10'!K51</f>
        <v>Taip</v>
      </c>
    </row>
    <row r="590" spans="1:3" ht="43.2" x14ac:dyDescent="0.3">
      <c r="A590" s="2" t="s">
        <v>750</v>
      </c>
      <c r="B590" s="509" t="str">
        <f t="shared" si="12"/>
        <v>Pasirinkimo pagrindimas (jei taip, kaip bus užtikrinta)</v>
      </c>
      <c r="C590" s="677" t="str">
        <f>'10'!K52</f>
        <v>Dalyvauti projektinėse veiklose ir juos teikti bus sudarytos vienodos sąlygos visiems, netaikant pozityvios diskriminacijos pagal amžių.</v>
      </c>
    </row>
    <row r="591" spans="1:3" x14ac:dyDescent="0.3">
      <c r="A591" s="2" t="s">
        <v>751</v>
      </c>
      <c r="B591" s="675" t="str">
        <f t="shared" si="12"/>
        <v>E dalis. Priemonės rezultato rodikliai:</v>
      </c>
      <c r="C591" s="676"/>
    </row>
    <row r="592" spans="1:3" x14ac:dyDescent="0.3">
      <c r="A592" s="2" t="s">
        <v>752</v>
      </c>
      <c r="B592" s="680" t="str">
        <f t="shared" si="12"/>
        <v>SP rezultato rodiklių taikymas priemonei:</v>
      </c>
      <c r="C592" s="676"/>
    </row>
    <row r="593" spans="1:3" x14ac:dyDescent="0.3">
      <c r="A593" s="2" t="s">
        <v>753</v>
      </c>
      <c r="B593" s="681" t="str">
        <f t="shared" si="12"/>
        <v>R.3</v>
      </c>
      <c r="C593" s="687" t="str">
        <f>'10'!K55</f>
        <v>Ne</v>
      </c>
    </row>
    <row r="594" spans="1:3" x14ac:dyDescent="0.3">
      <c r="A594" s="2" t="s">
        <v>754</v>
      </c>
      <c r="B594" s="681" t="str">
        <f t="shared" si="12"/>
        <v>R.37</v>
      </c>
      <c r="C594" s="687" t="str">
        <f>'10'!K56</f>
        <v>Ne</v>
      </c>
    </row>
    <row r="595" spans="1:3" x14ac:dyDescent="0.3">
      <c r="A595" s="2" t="s">
        <v>755</v>
      </c>
      <c r="B595" s="681" t="str">
        <f t="shared" si="12"/>
        <v>R.39</v>
      </c>
      <c r="C595" s="687" t="str">
        <f>'10'!K57</f>
        <v>Ne</v>
      </c>
    </row>
    <row r="596" spans="1:3" x14ac:dyDescent="0.3">
      <c r="A596" s="2" t="s">
        <v>756</v>
      </c>
      <c r="B596" s="681" t="str">
        <f t="shared" si="12"/>
        <v>R.41</v>
      </c>
      <c r="C596" s="687" t="str">
        <f>'10'!K58</f>
        <v>Ne</v>
      </c>
    </row>
    <row r="597" spans="1:3" x14ac:dyDescent="0.3">
      <c r="A597" s="2" t="s">
        <v>757</v>
      </c>
      <c r="B597" s="681" t="str">
        <f t="shared" si="12"/>
        <v>R.42</v>
      </c>
      <c r="C597" s="687" t="str">
        <f>'10'!K59</f>
        <v>Taip</v>
      </c>
    </row>
    <row r="598" spans="1:3" x14ac:dyDescent="0.3">
      <c r="A598" s="2" t="s">
        <v>758</v>
      </c>
      <c r="B598" s="680" t="str">
        <f t="shared" si="12"/>
        <v>VPS rodiklių taikymas priemonei:</v>
      </c>
      <c r="C598" s="688"/>
    </row>
    <row r="599" spans="1:3" x14ac:dyDescent="0.3">
      <c r="A599" s="2" t="s">
        <v>759</v>
      </c>
      <c r="B599" s="681" t="str">
        <f t="shared" si="12"/>
        <v>TRAK-P.1</v>
      </c>
      <c r="C599" s="687" t="str">
        <f>'10'!K61</f>
        <v>Ne</v>
      </c>
    </row>
    <row r="600" spans="1:3" x14ac:dyDescent="0.3">
      <c r="A600" s="2" t="s">
        <v>760</v>
      </c>
      <c r="B600" s="681" t="str">
        <f t="shared" si="12"/>
        <v>TRAK-P.2</v>
      </c>
      <c r="C600" s="687" t="str">
        <f>'10'!K62</f>
        <v>Ne</v>
      </c>
    </row>
    <row r="601" spans="1:3" x14ac:dyDescent="0.3">
      <c r="A601" s="2" t="s">
        <v>761</v>
      </c>
      <c r="B601" s="681" t="str">
        <f t="shared" si="12"/>
        <v>TRAK-P.3</v>
      </c>
      <c r="C601" s="687" t="str">
        <f>'10'!K63</f>
        <v>Ne</v>
      </c>
    </row>
    <row r="602" spans="1:3" x14ac:dyDescent="0.3">
      <c r="A602" s="2" t="s">
        <v>762</v>
      </c>
      <c r="B602" s="681" t="str">
        <f t="shared" si="12"/>
        <v>TRAK-P.4</v>
      </c>
      <c r="C602" s="687" t="str">
        <f>'10'!K64</f>
        <v>Ne</v>
      </c>
    </row>
    <row r="603" spans="1:3" x14ac:dyDescent="0.3">
      <c r="A603" s="2" t="s">
        <v>763</v>
      </c>
      <c r="B603" s="681" t="str">
        <f t="shared" si="12"/>
        <v>TRAK-P.5</v>
      </c>
      <c r="C603" s="687" t="str">
        <f>'10'!K65</f>
        <v>Ne</v>
      </c>
    </row>
    <row r="604" spans="1:3" x14ac:dyDescent="0.3">
      <c r="A604" s="2" t="s">
        <v>764</v>
      </c>
      <c r="B604" s="681" t="str">
        <f t="shared" si="12"/>
        <v>TRAK-P.6</v>
      </c>
      <c r="C604" s="687" t="str">
        <f>'10'!K66</f>
        <v>Ne</v>
      </c>
    </row>
    <row r="605" spans="1:3" x14ac:dyDescent="0.3">
      <c r="A605" s="2" t="s">
        <v>765</v>
      </c>
      <c r="B605" s="681" t="str">
        <f t="shared" si="12"/>
        <v>TRAK-P.7</v>
      </c>
      <c r="C605" s="687" t="str">
        <f>'10'!K67</f>
        <v>Ne</v>
      </c>
    </row>
    <row r="606" spans="1:3" x14ac:dyDescent="0.3">
      <c r="A606" s="2" t="s">
        <v>766</v>
      </c>
      <c r="B606" s="681" t="str">
        <f t="shared" si="12"/>
        <v>TRAK-P.8</v>
      </c>
      <c r="C606" s="687" t="str">
        <f>'10'!K68</f>
        <v>Ne</v>
      </c>
    </row>
    <row r="607" spans="1:3" x14ac:dyDescent="0.3">
      <c r="A607" s="2" t="s">
        <v>767</v>
      </c>
      <c r="B607" s="681" t="str">
        <f t="shared" si="12"/>
        <v>TRAK-P.9</v>
      </c>
      <c r="C607" s="687" t="str">
        <f>'10'!K69</f>
        <v>Ne</v>
      </c>
    </row>
    <row r="608" spans="1:3" x14ac:dyDescent="0.3">
      <c r="A608" s="2" t="s">
        <v>768</v>
      </c>
      <c r="B608" s="683" t="str">
        <f t="shared" si="12"/>
        <v>TRAK-P.10</v>
      </c>
      <c r="C608" s="689" t="str">
        <f>'10'!K70</f>
        <v>Ne</v>
      </c>
    </row>
    <row r="609" spans="1:3" x14ac:dyDescent="0.3">
      <c r="A609" s="2" t="s">
        <v>769</v>
      </c>
      <c r="B609" s="675" t="str">
        <f t="shared" si="12"/>
        <v>F dalis. Pagal priemonę remiamų projektų pobūdis:</v>
      </c>
      <c r="C609" s="676"/>
    </row>
    <row r="610" spans="1:3" x14ac:dyDescent="0.3">
      <c r="A610" s="2" t="s">
        <v>770</v>
      </c>
      <c r="B610" s="671" t="str">
        <f t="shared" ref="B610:B619" si="13">B533</f>
        <v>Remiami pelno projektai</v>
      </c>
      <c r="C610" s="672" t="str">
        <f>'10'!K72</f>
        <v>Ne</v>
      </c>
    </row>
    <row r="611" spans="1:3" ht="57.6" x14ac:dyDescent="0.3">
      <c r="A611" s="2" t="s">
        <v>771</v>
      </c>
      <c r="B611" s="673" t="str">
        <f t="shared" si="13"/>
        <v>Remiami projektai, susiję su žinių perdavimu, įskaitant konsultacijas, mokymą ir keitimąsi žiniomis apie tvarią, ekonominę, socialinę, aplinką ir klimatą tausojančią veiklą (aktualu rodikliui L801)</v>
      </c>
      <c r="C611" s="672" t="str">
        <f>'10'!K73</f>
        <v>Ne</v>
      </c>
    </row>
    <row r="612" spans="1:3" ht="57.6" x14ac:dyDescent="0.3">
      <c r="A612" s="2" t="s">
        <v>772</v>
      </c>
      <c r="B612" s="673" t="str">
        <f t="shared" si="13"/>
        <v>Remiami projektai, susiję su gamintojų organizacijomis, vietinėmis rinkomis, trumpomis tiekimo grandinėmis ir kokybės schemomis, įskaitant paramą investicijoms, rinkodaros veiklą ir kt. (aktualu rodikliui L802)</v>
      </c>
      <c r="C612" s="672" t="str">
        <f>'10'!K74</f>
        <v>Ne</v>
      </c>
    </row>
    <row r="613" spans="1:3" ht="43.2" x14ac:dyDescent="0.3">
      <c r="A613" s="2" t="s">
        <v>773</v>
      </c>
      <c r="B613" s="673" t="str">
        <f t="shared" si="13"/>
        <v>Remiami projektai, susiję su atsinaujinančios energijos gamybos pajėgumais, įskaitant biologinę (aktualu rodikliui L803)</v>
      </c>
      <c r="C613" s="672" t="str">
        <f>'10'!K75</f>
        <v>Ne</v>
      </c>
    </row>
    <row r="614" spans="1:3" ht="43.2" x14ac:dyDescent="0.3">
      <c r="A614" s="2" t="s">
        <v>774</v>
      </c>
      <c r="B614" s="673" t="str">
        <f t="shared" si="13"/>
        <v>Remiami projektai, prisidedantys prie aplinkos tvarumo, klimato kaitos švelninimo bei prisitaikymo prie jos tikslų įgyvendinimo kaimo vietovėse (aktualu rodikliui L804)</v>
      </c>
      <c r="C614" s="672" t="str">
        <f>'10'!K76</f>
        <v>Ne</v>
      </c>
    </row>
    <row r="615" spans="1:3" ht="28.8" x14ac:dyDescent="0.3">
      <c r="A615" s="2" t="s">
        <v>775</v>
      </c>
      <c r="B615" s="673" t="str">
        <f t="shared" si="13"/>
        <v>Remiami projektai, kurie kuria darbo vietas (aktualu rodikliui L805)</v>
      </c>
      <c r="C615" s="672" t="str">
        <f>'10'!K77</f>
        <v>Taip</v>
      </c>
    </row>
    <row r="616" spans="1:3" ht="28.8" x14ac:dyDescent="0.3">
      <c r="A616" s="2" t="s">
        <v>776</v>
      </c>
      <c r="B616" s="673" t="str">
        <f t="shared" si="13"/>
        <v>Remiami kaimo verslų, įskaitant bioekonomiką, projektai (aktualu rodikliui L 806)</v>
      </c>
      <c r="C616" s="672" t="str">
        <f>'10'!K78</f>
        <v>Ne</v>
      </c>
    </row>
    <row r="617" spans="1:3" ht="28.8" x14ac:dyDescent="0.3">
      <c r="A617" s="2" t="s">
        <v>777</v>
      </c>
      <c r="B617" s="673" t="str">
        <f t="shared" si="13"/>
        <v>Remiami projektai, susiję su sumanių kaimų strategijomis (aktualu rodikliui L807)</v>
      </c>
      <c r="C617" s="672" t="str">
        <f>'10'!K79</f>
        <v>Ne</v>
      </c>
    </row>
    <row r="618" spans="1:3" ht="28.8" x14ac:dyDescent="0.3">
      <c r="A618" s="2" t="s">
        <v>778</v>
      </c>
      <c r="B618" s="673" t="str">
        <f t="shared" si="13"/>
        <v>Remiami projektai, gerinantys paslaugų prieinamumą ir infrastruktūrą (aktualu rodikliui L808)</v>
      </c>
      <c r="C618" s="672" t="str">
        <f>'10'!K80</f>
        <v>Ne</v>
      </c>
    </row>
    <row r="619" spans="1:3" ht="28.8" x14ac:dyDescent="0.3">
      <c r="A619" s="2" t="s">
        <v>779</v>
      </c>
      <c r="B619" s="673" t="str">
        <f t="shared" si="13"/>
        <v>Remiami socialinės įtraukties projektai (aktualu rodikliui L809)</v>
      </c>
      <c r="C619" s="672" t="str">
        <f>'10'!K81</f>
        <v>Taip</v>
      </c>
    </row>
    <row r="620" spans="1:3" x14ac:dyDescent="0.3">
      <c r="B620" s="649"/>
      <c r="C620" s="685"/>
    </row>
    <row r="621" spans="1:3" x14ac:dyDescent="0.3">
      <c r="A621" s="1"/>
      <c r="B621" s="362"/>
      <c r="C621" s="686" t="str">
        <f>'10'!L6</f>
        <v>9 priemonė</v>
      </c>
    </row>
    <row r="622" spans="1:3" x14ac:dyDescent="0.3">
      <c r="A622" s="2" t="s">
        <v>188</v>
      </c>
      <c r="B622" s="509" t="str">
        <f>B545</f>
        <v>Priemonės pavadinimas</v>
      </c>
      <c r="C622" s="670" t="str">
        <f>'10'!L7</f>
        <v>Bendruomeninio verslo kūrimas skatinant savanorystę</v>
      </c>
    </row>
    <row r="623" spans="1:3" x14ac:dyDescent="0.3">
      <c r="A623" s="2" t="s">
        <v>189</v>
      </c>
      <c r="B623" s="671" t="str">
        <f t="shared" ref="B623:B686" si="14">B546</f>
        <v>Priemonės rūšis</v>
      </c>
      <c r="C623" s="670" t="str">
        <f>'10'!L8</f>
        <v>Bendruomeninis verslas</v>
      </c>
    </row>
    <row r="624" spans="1:3" x14ac:dyDescent="0.3">
      <c r="A624" s="2" t="s">
        <v>190</v>
      </c>
      <c r="B624" s="671" t="str">
        <f t="shared" si="14"/>
        <v>VVG teritorijos poreikių, kuriuos tenkina priemonė, skaičius</v>
      </c>
      <c r="C624" s="670">
        <f>'10'!L9</f>
        <v>2</v>
      </c>
    </row>
    <row r="625" spans="1:3" x14ac:dyDescent="0.3">
      <c r="A625" s="2" t="s">
        <v>191</v>
      </c>
      <c r="B625" s="671" t="str">
        <f t="shared" si="14"/>
        <v>BŽŪP tikslų, kuriuos įgyvendina priemonė, skaičius</v>
      </c>
      <c r="C625" s="670">
        <f>'10'!L10</f>
        <v>3</v>
      </c>
    </row>
    <row r="626" spans="1:3" ht="43.2" x14ac:dyDescent="0.3">
      <c r="A626" s="2" t="s">
        <v>192</v>
      </c>
      <c r="B626" s="671" t="str">
        <f t="shared" si="14"/>
        <v>Pagrindinis BŽŪP tikslas, kurį įgyvendina VPS priemonė</v>
      </c>
      <c r="C626" s="672" t="str">
        <f>'10'!L11</f>
        <v>SO5. Skatinti tvarų vystymąsi ir veiksmingą gamtos išteklių, pavyzdžiui, vandens, dirvožemio ir oro, valdymą, be kita ko, mažinant priklausomybę nuo cheminių medžiagų</v>
      </c>
    </row>
    <row r="627" spans="1:3" ht="28.8" x14ac:dyDescent="0.3">
      <c r="A627" s="2" t="s">
        <v>193</v>
      </c>
      <c r="B627" s="673" t="str">
        <f t="shared" si="14"/>
        <v>Ar priemonė prisideda prie 4 konkretaus BŽŪP tikslo? (tikslas nurodytas 5 lape)</v>
      </c>
      <c r="C627" s="672" t="str">
        <f>'10'!L12</f>
        <v>Ne</v>
      </c>
    </row>
    <row r="628" spans="1:3" ht="28.8" x14ac:dyDescent="0.3">
      <c r="A628" s="2" t="s">
        <v>194</v>
      </c>
      <c r="B628" s="673" t="str">
        <f t="shared" si="14"/>
        <v>Ar priemonė prisideda prie 5 konkretaus BŽŪP tikslo? (tikslas nurodytas 5 lape)</v>
      </c>
      <c r="C628" s="672" t="str">
        <f>'10'!L13</f>
        <v>Ne</v>
      </c>
    </row>
    <row r="629" spans="1:3" ht="28.8" x14ac:dyDescent="0.3">
      <c r="A629" s="2" t="s">
        <v>195</v>
      </c>
      <c r="B629" s="673" t="str">
        <f t="shared" si="14"/>
        <v>Ar priemonė prisideda prie 6 konkretaus BŽŪP tikslo? (tikslas nurodytas 5 lape)</v>
      </c>
      <c r="C629" s="672" t="str">
        <f>'10'!L14</f>
        <v>Ne</v>
      </c>
    </row>
    <row r="630" spans="1:3" ht="28.8" x14ac:dyDescent="0.3">
      <c r="A630" s="2" t="s">
        <v>196</v>
      </c>
      <c r="B630" s="673" t="str">
        <f t="shared" si="14"/>
        <v>Ar priemonė prisideda prie 9 konkretaus BŽŪP tikslo? (tikslas nurodytas 5 lape)</v>
      </c>
      <c r="C630" s="672" t="str">
        <f>'10'!L15</f>
        <v>Ne</v>
      </c>
    </row>
    <row r="631" spans="1:3" x14ac:dyDescent="0.3">
      <c r="A631" s="2" t="s">
        <v>94</v>
      </c>
      <c r="B631" s="675" t="str">
        <f t="shared" si="14"/>
        <v>A dalis. Priemonės intervencijos logika:</v>
      </c>
      <c r="C631" s="676"/>
    </row>
    <row r="632" spans="1:3" ht="244.8" x14ac:dyDescent="0.3">
      <c r="A632" s="2" t="s">
        <v>197</v>
      </c>
      <c r="B632" s="673" t="str">
        <f t="shared" si="14"/>
        <v>Priemonės tikslas, ryšys su pagrindiniu BŽŪP tikslu ir VVG teritorijos poreikiais (problemomis ir (arba) potencialu), ryšys su VPS tema (jei taikoma)</v>
      </c>
      <c r="C632" s="677" t="str">
        <f>'10'!L17</f>
        <v>Priemonės tikslas – skatinti NVO, yžač bendruomenių,  verslumo iniciatyvas ir kitas veiklas (švietimas, edukacijos, paslaugų teikimas), kurios stiptintų jų materialinę bazę, prisidėtų prie vietos gyventojų užimtmo ir socialinės įtraukties skaitinimo, kuriant galimas ekonominės veiklos iniciatyvas. Priemonė siejasi su BŽŪP tikslu SO8, kadangi bus skatinamas užimtumas, prisidedama prie socialinės įtraukties ir vietos plėtros kaimo vietovėse.
Šia priemone siekiama sudaryti palankesnes sąlygas vietos gyventojams naudotis įvairiomis paslaugomis (R.41) ir skatinti socialinę įtrauktį (R.42) rajone.
 VVG teritorije yra ir aktyvių kaimo bendruomenių, kurios prisideda prie rajono žmonių problemų
sprendimo, turi gebėjimų įgyvendinti projektus, todėl jų gebėjimai galėtų būti išnaudoti kuriant verslumo iniaciatyvas ir skatinant vietos gyventojų užimtumą,
galimybę įsidarbinti ir pan.</v>
      </c>
    </row>
    <row r="633" spans="1:3" ht="72" x14ac:dyDescent="0.3">
      <c r="A633" s="2" t="s">
        <v>198</v>
      </c>
      <c r="B633" s="671" t="str">
        <f t="shared" si="14"/>
        <v>Pokytis, kurio siekiama VPS priemone</v>
      </c>
      <c r="C633" s="677" t="str">
        <f>'10'!L18</f>
        <v xml:space="preserve">Padidėjęs NVO sektoriaus verslumas, gebėjimas pasirūpinti savo bendruomenės nariais; paskatinta sektorių partnerystė; sukurta nauja paslauga pritaikant bent vieną  inovaciją; suaktyvinta savanorystė.
</v>
      </c>
    </row>
    <row r="634" spans="1:3" ht="28.8" x14ac:dyDescent="0.3">
      <c r="A634" s="2" t="s">
        <v>199</v>
      </c>
      <c r="B634" s="509" t="str">
        <f t="shared" si="14"/>
        <v>Kaip priemonė prisidės prie horizontalaus tikslo d įgyvendinimo? (pildoma, jei taikoma)</v>
      </c>
      <c r="C634" s="677">
        <f>'10'!L19</f>
        <v>0</v>
      </c>
    </row>
    <row r="635" spans="1:3" ht="43.2" x14ac:dyDescent="0.3">
      <c r="A635" s="2" t="s">
        <v>200</v>
      </c>
      <c r="B635" s="509" t="str">
        <f t="shared" si="14"/>
        <v>Kaip priemonė prisidės prie horizontalaus tikslo e įgyvendinimo? (pildoma, jei taikoma)</v>
      </c>
      <c r="C635" s="677" t="str">
        <f>'10'!L20</f>
        <v>bus keliamas reikalavimas, kad bendruomeninis verslasbūtų susijęs su tvariu vystymusi; gamtos išteklių naudojimu mažinant priklausomybę nuo cheminių medžiagų.</v>
      </c>
    </row>
    <row r="636" spans="1:3" ht="28.8" x14ac:dyDescent="0.3">
      <c r="A636" s="2" t="s">
        <v>201</v>
      </c>
      <c r="B636" s="509" t="str">
        <f t="shared" si="14"/>
        <v>Kaip priemonė prisidės prie horizontalaus tikslo f įgyvendinimo? (pildoma, jei taikoma)</v>
      </c>
      <c r="C636" s="677" t="str">
        <f>'10'!L21</f>
        <v>Netaikoma.</v>
      </c>
    </row>
    <row r="637" spans="1:3" ht="28.8" x14ac:dyDescent="0.3">
      <c r="A637" s="2" t="s">
        <v>202</v>
      </c>
      <c r="B637" s="509" t="str">
        <f t="shared" si="14"/>
        <v>Kaip priemonė prisidės prie horizontalaus tikslo i įgyvendinimo? (pildoma, jei taikoma)</v>
      </c>
      <c r="C637" s="677" t="str">
        <f>'10'!L22</f>
        <v xml:space="preserve">Bus keliamas reikalavimas, kad socialinis verslas  būtų susijęs su sveika gyvensena. </v>
      </c>
    </row>
    <row r="638" spans="1:3" ht="28.8" x14ac:dyDescent="0.3">
      <c r="A638" s="2" t="s">
        <v>203</v>
      </c>
      <c r="B638" s="675" t="str">
        <f t="shared" si="14"/>
        <v>B dalis. Pareiškėjų ir projektų tinkamumo sąlygos, projektų atrankos principai:</v>
      </c>
      <c r="C638" s="676"/>
    </row>
    <row r="639" spans="1:3" x14ac:dyDescent="0.3">
      <c r="A639" s="2" t="s">
        <v>204</v>
      </c>
      <c r="B639" s="509" t="str">
        <f t="shared" si="14"/>
        <v>Pagal priemonę remiamos veiklos</v>
      </c>
      <c r="C639" s="677">
        <f>'10'!L24</f>
        <v>0</v>
      </c>
    </row>
    <row r="640" spans="1:3" ht="43.2" x14ac:dyDescent="0.3">
      <c r="A640" s="2" t="s">
        <v>205</v>
      </c>
      <c r="B640" s="671" t="str">
        <f t="shared" si="14"/>
        <v>Tinkami pareiškėjai ir partneriai (jei taikomas reikalavimas projektus įgyvendinti su partneriais)</v>
      </c>
      <c r="C640" s="677" t="str">
        <f>'10'!L25</f>
        <v>Bendruomeninės organizacijos, atitinkančios NVO statusą, registruotos ne mažiau kaip prieš metus VVG teritorijoje teikiant paraišką.</v>
      </c>
    </row>
    <row r="641" spans="1:3" ht="28.8" x14ac:dyDescent="0.3">
      <c r="A641" s="2" t="s">
        <v>206</v>
      </c>
      <c r="B641" s="671" t="str">
        <f t="shared" si="14"/>
        <v>Priemonės tikslinė grupė (pildoma, jei nesutampa su tinkamais pareiškėjais ir (arba) partneriais)</v>
      </c>
      <c r="C641" s="677" t="str">
        <f>'10'!L26</f>
        <v>VVG teritorijos bendruomeninės organizacijos, jų atstovai</v>
      </c>
    </row>
    <row r="642" spans="1:3" ht="28.8" x14ac:dyDescent="0.3">
      <c r="A642" s="2" t="s">
        <v>725</v>
      </c>
      <c r="B642" s="509" t="str">
        <f t="shared" si="14"/>
        <v>Tinkamumo sąlygos pareiškėjams ir projektams</v>
      </c>
      <c r="C642" s="677" t="str">
        <f>'10'!L27</f>
        <v xml:space="preserve">Tinkamumo sąlygos pareiškėjams  ir  vietos projektams bus nurodytos Vietos projektų administravimo taisyklėse. </v>
      </c>
    </row>
    <row r="643" spans="1:3" ht="57.6" x14ac:dyDescent="0.3">
      <c r="A643" s="2" t="s">
        <v>726</v>
      </c>
      <c r="B643" s="673" t="str">
        <f t="shared" si="14"/>
        <v>Projektų atrankos principai</v>
      </c>
      <c r="C643" s="677" t="str">
        <f>'10'!L28</f>
        <v>1.	Didesnis savanorių skaičius.
2.	Kuriamos inovacijos VVG teritorijoje.
Detalus atrankos kriterijų sąrašas bus nustatomas priemonės įgyvendinimo taisyklėse</v>
      </c>
    </row>
    <row r="644" spans="1:3" x14ac:dyDescent="0.3">
      <c r="A644" s="2" t="s">
        <v>727</v>
      </c>
      <c r="B644" s="509" t="str">
        <f t="shared" si="14"/>
        <v>Planuojamų kvietimų teikti paraiškas skaičius</v>
      </c>
      <c r="C644" s="670">
        <f>'10'!L29</f>
        <v>1</v>
      </c>
    </row>
    <row r="645" spans="1:3" x14ac:dyDescent="0.3">
      <c r="A645" s="2" t="s">
        <v>728</v>
      </c>
      <c r="B645" s="651" t="str">
        <f t="shared" si="14"/>
        <v>C dalis. Paramos dydžiai:</v>
      </c>
      <c r="C645" s="676"/>
    </row>
    <row r="646" spans="1:3" x14ac:dyDescent="0.3">
      <c r="A646" s="2" t="s">
        <v>729</v>
      </c>
      <c r="B646" s="509" t="str">
        <f t="shared" si="14"/>
        <v>Didžiausia paramos suma vietos projektui, Eur</v>
      </c>
      <c r="C646" s="677">
        <f>'10'!L31</f>
        <v>100000</v>
      </c>
    </row>
    <row r="647" spans="1:3" x14ac:dyDescent="0.3">
      <c r="A647" s="2" t="s">
        <v>730</v>
      </c>
      <c r="B647" s="509" t="str">
        <f t="shared" si="14"/>
        <v xml:space="preserve">Paramos lyginamoji dalis, proc. </v>
      </c>
      <c r="C647" s="677" t="str">
        <f>'10'!L32</f>
        <v>iki 95</v>
      </c>
    </row>
    <row r="648" spans="1:3" x14ac:dyDescent="0.3">
      <c r="A648" s="2" t="s">
        <v>731</v>
      </c>
      <c r="B648" s="509" t="str">
        <f t="shared" si="14"/>
        <v>Planuojama paramos suma priemonei, Eur</v>
      </c>
      <c r="C648" s="678">
        <f>'10'!L33</f>
        <v>100000</v>
      </c>
    </row>
    <row r="649" spans="1:3" x14ac:dyDescent="0.3">
      <c r="A649" s="2" t="s">
        <v>732</v>
      </c>
      <c r="B649" s="509" t="str">
        <f t="shared" si="14"/>
        <v>Planuojama paremti projektų (rodiklis L700)</v>
      </c>
      <c r="C649" s="679">
        <f>'10'!L34</f>
        <v>1</v>
      </c>
    </row>
    <row r="650" spans="1:3" ht="43.2" x14ac:dyDescent="0.3">
      <c r="A650" s="2" t="s">
        <v>733</v>
      </c>
      <c r="B650" s="509" t="str">
        <f t="shared" si="14"/>
        <v>Paaiškinimas, kaip nustatyta rodiklio L700 reikšmė</v>
      </c>
      <c r="C650" s="677" t="str">
        <f>'10'!L35</f>
        <v xml:space="preserve">Pagal priemonę planuojamų paremti projektų skaičius apskaičiuotas pagal maksimalią galimą paramos sumą vienam projektui. </v>
      </c>
    </row>
    <row r="651" spans="1:3" ht="28.8" x14ac:dyDescent="0.3">
      <c r="A651" s="2" t="s">
        <v>734</v>
      </c>
      <c r="B651" s="651" t="str">
        <f t="shared" si="14"/>
        <v>D dalis. Priemonės indėlis į ES ir nacionalinių horizontaliųjų principų įgyvendinimą:</v>
      </c>
      <c r="C651" s="676"/>
    </row>
    <row r="652" spans="1:3" x14ac:dyDescent="0.3">
      <c r="A652" s="2" t="s">
        <v>735</v>
      </c>
      <c r="B652" s="680" t="str">
        <f t="shared" si="14"/>
        <v>Subregioninės vietovės principas:</v>
      </c>
      <c r="C652" s="676"/>
    </row>
    <row r="653" spans="1:3" ht="28.8" x14ac:dyDescent="0.3">
      <c r="A653" s="2" t="s">
        <v>736</v>
      </c>
      <c r="B653" s="509" t="str">
        <f t="shared" si="14"/>
        <v>Ar siekiama, kad pagal priemonę finansuojami projektai apimtų visas VVG teritorijos seniūnijas?</v>
      </c>
      <c r="C653" s="672" t="str">
        <f>'10'!L38</f>
        <v>Ne</v>
      </c>
    </row>
    <row r="654" spans="1:3" ht="57.6" x14ac:dyDescent="0.3">
      <c r="A654" s="2" t="s">
        <v>737</v>
      </c>
      <c r="B654" s="509" t="str">
        <f t="shared" si="14"/>
        <v>Pasirinkimo pagrindimas</v>
      </c>
      <c r="C654" s="677" t="str">
        <f>'10'!L39</f>
        <v>Atsižvelgiant į suplanuotą priemonei lėšų sumą ir planuojamą finansuoti projektų skaičių, nerealu, kad  projekto veiklos apimtų visas 8 seniūnijas, tačiau veiklos vykdymo, paslaugų teikimas gali apimti visą VVG teritoriją.</v>
      </c>
    </row>
    <row r="655" spans="1:3" x14ac:dyDescent="0.3">
      <c r="A655" s="2" t="s">
        <v>738</v>
      </c>
      <c r="B655" s="680" t="str">
        <f t="shared" si="14"/>
        <v>Partnerystės principas:</v>
      </c>
      <c r="C655" s="676"/>
    </row>
    <row r="656" spans="1:3" ht="28.8" x14ac:dyDescent="0.3">
      <c r="A656" s="2" t="s">
        <v>739</v>
      </c>
      <c r="B656" s="509" t="str">
        <f t="shared" si="14"/>
        <v>Ar siekiama, kad pagal priemonę finansuojami projektai būtų vykdomi su partneriais?</v>
      </c>
      <c r="C656" s="672" t="str">
        <f>'10'!L41</f>
        <v>Ne</v>
      </c>
    </row>
    <row r="657" spans="1:3" x14ac:dyDescent="0.3">
      <c r="A657" s="2" t="s">
        <v>740</v>
      </c>
      <c r="B657" s="509" t="str">
        <f t="shared" si="14"/>
        <v>Pasirinkimo pagrindimas</v>
      </c>
      <c r="C657" s="677">
        <f>'10'!L42</f>
        <v>0</v>
      </c>
    </row>
    <row r="658" spans="1:3" x14ac:dyDescent="0.3">
      <c r="A658" s="2" t="s">
        <v>741</v>
      </c>
      <c r="B658" s="680" t="str">
        <f t="shared" si="14"/>
        <v>Inovacijų principas:</v>
      </c>
      <c r="C658" s="676"/>
    </row>
    <row r="659" spans="1:3" ht="28.8" x14ac:dyDescent="0.3">
      <c r="A659" s="2" t="s">
        <v>742</v>
      </c>
      <c r="B659" s="509" t="str">
        <f t="shared" si="14"/>
        <v>Ar siekiama, kad pagal priemonę finansuojami projektai būtų skirti inovacijoms vietos lygiu diegti?</v>
      </c>
      <c r="C659" s="672" t="str">
        <f>'10'!L44</f>
        <v>Taip, privalomai</v>
      </c>
    </row>
    <row r="660" spans="1:3" x14ac:dyDescent="0.3">
      <c r="A660" s="2" t="s">
        <v>743</v>
      </c>
      <c r="B660" s="509" t="str">
        <f t="shared" si="14"/>
        <v>Pasirinkimo pagrindimas</v>
      </c>
      <c r="C660" s="677" t="str">
        <f>'10'!L45</f>
        <v>Reikalavimas bus taikomas kaip tinkamumo sąlyga</v>
      </c>
    </row>
    <row r="661" spans="1:3" ht="28.8" x14ac:dyDescent="0.3">
      <c r="A661" s="2" t="s">
        <v>744</v>
      </c>
      <c r="B661" s="509" t="str">
        <f t="shared" si="14"/>
        <v>Planuojama paremti projektų, skirtų inovacijoms vietos lygiu diegti (rodiklis L710)</v>
      </c>
      <c r="C661" s="679">
        <f>'10'!L46</f>
        <v>0</v>
      </c>
    </row>
    <row r="662" spans="1:3" x14ac:dyDescent="0.3">
      <c r="A662" s="2" t="s">
        <v>745</v>
      </c>
      <c r="B662" s="680" t="str">
        <f t="shared" si="14"/>
        <v>Lyčių lygybė ir nediskriminavimas:</v>
      </c>
      <c r="C662" s="676"/>
    </row>
    <row r="663" spans="1:3" ht="28.8" x14ac:dyDescent="0.3">
      <c r="A663" s="2" t="s">
        <v>746</v>
      </c>
      <c r="B663" s="509" t="str">
        <f t="shared" si="14"/>
        <v>Ar pagal priemonę finansuojami projektai, skirti lyčių lygybei ir nediskriminavimui?</v>
      </c>
      <c r="C663" s="672" t="str">
        <f>'10'!L48</f>
        <v>Taip</v>
      </c>
    </row>
    <row r="664" spans="1:3" ht="72" x14ac:dyDescent="0.3">
      <c r="A664" s="2" t="s">
        <v>747</v>
      </c>
      <c r="B664" s="509" t="str">
        <f t="shared" si="14"/>
        <v>Pasirinkimo pagrindimas (jei taip, kaip bus užtikrinta)</v>
      </c>
      <c r="C664" s="677" t="str">
        <f>'10'!L49</f>
        <v>Visuose projektuose bus integruotas lyčių lygybės principas. Naudos gavėjams ir skirtingų tikslinių grupių atstovams bus suteiktos lygios teisės dalyvauti veiklose ir naudotis projektų rezultatais. Įvairioms socialinėms grupėms suteikta vienoda galimybė pasinaudoti parama pagal visus prioritetus.</v>
      </c>
    </row>
    <row r="665" spans="1:3" x14ac:dyDescent="0.3">
      <c r="A665" s="2" t="s">
        <v>748</v>
      </c>
      <c r="B665" s="680" t="str">
        <f t="shared" si="14"/>
        <v>Jaunimas:</v>
      </c>
      <c r="C665" s="676"/>
    </row>
    <row r="666" spans="1:3" x14ac:dyDescent="0.3">
      <c r="A666" s="2" t="s">
        <v>749</v>
      </c>
      <c r="B666" s="509" t="str">
        <f t="shared" si="14"/>
        <v>Ar pagal priemonę finansuojami projektai, skirti jaunimui?</v>
      </c>
      <c r="C666" s="672" t="str">
        <f>'10'!L51</f>
        <v>Taip</v>
      </c>
    </row>
    <row r="667" spans="1:3" ht="43.2" x14ac:dyDescent="0.3">
      <c r="A667" s="2" t="s">
        <v>750</v>
      </c>
      <c r="B667" s="509" t="str">
        <f t="shared" si="14"/>
        <v>Pasirinkimo pagrindimas (jei taip, kaip bus užtikrinta)</v>
      </c>
      <c r="C667" s="677" t="str">
        <f>'10'!L52</f>
        <v>Dalyvauti projektinėse veiklose ir juos teikti bus sudarytos vienodos sąlygos visiems, netaikant pozityvios diskriminacijos pagal amžių.</v>
      </c>
    </row>
    <row r="668" spans="1:3" x14ac:dyDescent="0.3">
      <c r="A668" s="2" t="s">
        <v>751</v>
      </c>
      <c r="B668" s="675" t="str">
        <f t="shared" si="14"/>
        <v>E dalis. Priemonės rezultato rodikliai:</v>
      </c>
      <c r="C668" s="676"/>
    </row>
    <row r="669" spans="1:3" x14ac:dyDescent="0.3">
      <c r="A669" s="2" t="s">
        <v>752</v>
      </c>
      <c r="B669" s="680" t="str">
        <f t="shared" si="14"/>
        <v>SP rezultato rodiklių taikymas priemonei:</v>
      </c>
      <c r="C669" s="676"/>
    </row>
    <row r="670" spans="1:3" x14ac:dyDescent="0.3">
      <c r="A670" s="2" t="s">
        <v>753</v>
      </c>
      <c r="B670" s="681" t="str">
        <f t="shared" si="14"/>
        <v>R.3</v>
      </c>
      <c r="C670" s="687" t="str">
        <f>'10'!L55</f>
        <v>Ne</v>
      </c>
    </row>
    <row r="671" spans="1:3" x14ac:dyDescent="0.3">
      <c r="A671" s="2" t="s">
        <v>754</v>
      </c>
      <c r="B671" s="681" t="str">
        <f t="shared" si="14"/>
        <v>R.37</v>
      </c>
      <c r="C671" s="687" t="str">
        <f>'10'!L56</f>
        <v>Ne</v>
      </c>
    </row>
    <row r="672" spans="1:3" x14ac:dyDescent="0.3">
      <c r="A672" s="2" t="s">
        <v>755</v>
      </c>
      <c r="B672" s="681" t="str">
        <f t="shared" si="14"/>
        <v>R.39</v>
      </c>
      <c r="C672" s="687" t="str">
        <f>'10'!L57</f>
        <v>Ne</v>
      </c>
    </row>
    <row r="673" spans="1:3" x14ac:dyDescent="0.3">
      <c r="A673" s="2" t="s">
        <v>756</v>
      </c>
      <c r="B673" s="681" t="str">
        <f t="shared" si="14"/>
        <v>R.41</v>
      </c>
      <c r="C673" s="687" t="str">
        <f>'10'!L58</f>
        <v>Ne</v>
      </c>
    </row>
    <row r="674" spans="1:3" x14ac:dyDescent="0.3">
      <c r="A674" s="2" t="s">
        <v>757</v>
      </c>
      <c r="B674" s="681" t="str">
        <f t="shared" si="14"/>
        <v>R.42</v>
      </c>
      <c r="C674" s="687" t="str">
        <f>'10'!L59</f>
        <v>Taip</v>
      </c>
    </row>
    <row r="675" spans="1:3" x14ac:dyDescent="0.3">
      <c r="A675" s="2" t="s">
        <v>758</v>
      </c>
      <c r="B675" s="680" t="str">
        <f t="shared" si="14"/>
        <v>VPS rodiklių taikymas priemonei:</v>
      </c>
      <c r="C675" s="688"/>
    </row>
    <row r="676" spans="1:3" x14ac:dyDescent="0.3">
      <c r="A676" s="2" t="s">
        <v>759</v>
      </c>
      <c r="B676" s="681" t="str">
        <f t="shared" si="14"/>
        <v>TRAK-P.1</v>
      </c>
      <c r="C676" s="687" t="str">
        <f>'10'!L61</f>
        <v>Ne</v>
      </c>
    </row>
    <row r="677" spans="1:3" x14ac:dyDescent="0.3">
      <c r="A677" s="2" t="s">
        <v>760</v>
      </c>
      <c r="B677" s="681" t="str">
        <f t="shared" si="14"/>
        <v>TRAK-P.2</v>
      </c>
      <c r="C677" s="687" t="str">
        <f>'10'!L62</f>
        <v>Ne</v>
      </c>
    </row>
    <row r="678" spans="1:3" x14ac:dyDescent="0.3">
      <c r="A678" s="2" t="s">
        <v>761</v>
      </c>
      <c r="B678" s="681" t="str">
        <f t="shared" si="14"/>
        <v>TRAK-P.3</v>
      </c>
      <c r="C678" s="687" t="str">
        <f>'10'!L63</f>
        <v>Ne</v>
      </c>
    </row>
    <row r="679" spans="1:3" x14ac:dyDescent="0.3">
      <c r="A679" s="2" t="s">
        <v>762</v>
      </c>
      <c r="B679" s="681" t="str">
        <f t="shared" si="14"/>
        <v>TRAK-P.4</v>
      </c>
      <c r="C679" s="687" t="str">
        <f>'10'!L64</f>
        <v>Ne</v>
      </c>
    </row>
    <row r="680" spans="1:3" x14ac:dyDescent="0.3">
      <c r="A680" s="2" t="s">
        <v>763</v>
      </c>
      <c r="B680" s="681" t="str">
        <f t="shared" si="14"/>
        <v>TRAK-P.5</v>
      </c>
      <c r="C680" s="687" t="str">
        <f>'10'!L65</f>
        <v>Ne</v>
      </c>
    </row>
    <row r="681" spans="1:3" x14ac:dyDescent="0.3">
      <c r="A681" s="2" t="s">
        <v>764</v>
      </c>
      <c r="B681" s="681" t="str">
        <f t="shared" si="14"/>
        <v>TRAK-P.6</v>
      </c>
      <c r="C681" s="687" t="str">
        <f>'10'!L66</f>
        <v>Ne</v>
      </c>
    </row>
    <row r="682" spans="1:3" x14ac:dyDescent="0.3">
      <c r="A682" s="2" t="s">
        <v>765</v>
      </c>
      <c r="B682" s="681" t="str">
        <f t="shared" si="14"/>
        <v>TRAK-P.7</v>
      </c>
      <c r="C682" s="687" t="str">
        <f>'10'!L67</f>
        <v>Ne</v>
      </c>
    </row>
    <row r="683" spans="1:3" x14ac:dyDescent="0.3">
      <c r="A683" s="2" t="s">
        <v>766</v>
      </c>
      <c r="B683" s="681" t="str">
        <f t="shared" si="14"/>
        <v>TRAK-P.8</v>
      </c>
      <c r="C683" s="687" t="str">
        <f>'10'!L68</f>
        <v>Ne</v>
      </c>
    </row>
    <row r="684" spans="1:3" x14ac:dyDescent="0.3">
      <c r="A684" s="2" t="s">
        <v>767</v>
      </c>
      <c r="B684" s="681" t="str">
        <f t="shared" si="14"/>
        <v>TRAK-P.9</v>
      </c>
      <c r="C684" s="687" t="str">
        <f>'10'!L69</f>
        <v>Ne</v>
      </c>
    </row>
    <row r="685" spans="1:3" x14ac:dyDescent="0.3">
      <c r="A685" s="2" t="s">
        <v>768</v>
      </c>
      <c r="B685" s="683" t="str">
        <f t="shared" si="14"/>
        <v>TRAK-P.10</v>
      </c>
      <c r="C685" s="689" t="str">
        <f>'10'!L70</f>
        <v>Ne</v>
      </c>
    </row>
    <row r="686" spans="1:3" x14ac:dyDescent="0.3">
      <c r="A686" s="2" t="s">
        <v>769</v>
      </c>
      <c r="B686" s="675" t="str">
        <f t="shared" si="14"/>
        <v>F dalis. Pagal priemonę remiamų projektų pobūdis:</v>
      </c>
      <c r="C686" s="676"/>
    </row>
    <row r="687" spans="1:3" x14ac:dyDescent="0.3">
      <c r="A687" s="2" t="s">
        <v>770</v>
      </c>
      <c r="B687" s="671" t="str">
        <f t="shared" ref="B687:B696" si="15">B610</f>
        <v>Remiami pelno projektai</v>
      </c>
      <c r="C687" s="672" t="str">
        <f>'10'!L72</f>
        <v>Ne</v>
      </c>
    </row>
    <row r="688" spans="1:3" ht="57.6" x14ac:dyDescent="0.3">
      <c r="A688" s="2" t="s">
        <v>771</v>
      </c>
      <c r="B688" s="673" t="str">
        <f t="shared" si="15"/>
        <v>Remiami projektai, susiję su žinių perdavimu, įskaitant konsultacijas, mokymą ir keitimąsi žiniomis apie tvarią, ekonominę, socialinę, aplinką ir klimatą tausojančią veiklą (aktualu rodikliui L801)</v>
      </c>
      <c r="C688" s="672" t="str">
        <f>'10'!L73</f>
        <v>Ne</v>
      </c>
    </row>
    <row r="689" spans="1:3" ht="57.6" x14ac:dyDescent="0.3">
      <c r="A689" s="2" t="s">
        <v>772</v>
      </c>
      <c r="B689" s="673" t="str">
        <f t="shared" si="15"/>
        <v>Remiami projektai, susiję su gamintojų organizacijomis, vietinėmis rinkomis, trumpomis tiekimo grandinėmis ir kokybės schemomis, įskaitant paramą investicijoms, rinkodaros veiklą ir kt. (aktualu rodikliui L802)</v>
      </c>
      <c r="C689" s="672" t="str">
        <f>'10'!L74</f>
        <v>Ne</v>
      </c>
    </row>
    <row r="690" spans="1:3" ht="43.2" x14ac:dyDescent="0.3">
      <c r="A690" s="2" t="s">
        <v>773</v>
      </c>
      <c r="B690" s="673" t="str">
        <f t="shared" si="15"/>
        <v>Remiami projektai, susiję su atsinaujinančios energijos gamybos pajėgumais, įskaitant biologinę (aktualu rodikliui L803)</v>
      </c>
      <c r="C690" s="672" t="str">
        <f>'10'!L75</f>
        <v>Ne</v>
      </c>
    </row>
    <row r="691" spans="1:3" ht="43.2" x14ac:dyDescent="0.3">
      <c r="A691" s="2" t="s">
        <v>774</v>
      </c>
      <c r="B691" s="673" t="str">
        <f t="shared" si="15"/>
        <v>Remiami projektai, prisidedantys prie aplinkos tvarumo, klimato kaitos švelninimo bei prisitaikymo prie jos tikslų įgyvendinimo kaimo vietovėse (aktualu rodikliui L804)</v>
      </c>
      <c r="C691" s="672" t="str">
        <f>'10'!L76</f>
        <v>Ne</v>
      </c>
    </row>
    <row r="692" spans="1:3" ht="28.8" x14ac:dyDescent="0.3">
      <c r="A692" s="2" t="s">
        <v>775</v>
      </c>
      <c r="B692" s="673" t="str">
        <f t="shared" si="15"/>
        <v>Remiami projektai, kurie kuria darbo vietas (aktualu rodikliui L805)</v>
      </c>
      <c r="C692" s="672" t="str">
        <f>'10'!L77</f>
        <v>Taip</v>
      </c>
    </row>
    <row r="693" spans="1:3" ht="28.8" x14ac:dyDescent="0.3">
      <c r="A693" s="2" t="s">
        <v>776</v>
      </c>
      <c r="B693" s="673" t="str">
        <f t="shared" si="15"/>
        <v>Remiami kaimo verslų, įskaitant bioekonomiką, projektai (aktualu rodikliui L 806)</v>
      </c>
      <c r="C693" s="672" t="str">
        <f>'10'!L78</f>
        <v>Ne</v>
      </c>
    </row>
    <row r="694" spans="1:3" ht="28.8" x14ac:dyDescent="0.3">
      <c r="A694" s="2" t="s">
        <v>777</v>
      </c>
      <c r="B694" s="673" t="str">
        <f t="shared" si="15"/>
        <v>Remiami projektai, susiję su sumanių kaimų strategijomis (aktualu rodikliui L807)</v>
      </c>
      <c r="C694" s="672" t="str">
        <f>'10'!L79</f>
        <v>Ne</v>
      </c>
    </row>
    <row r="695" spans="1:3" ht="28.8" x14ac:dyDescent="0.3">
      <c r="A695" s="2" t="s">
        <v>778</v>
      </c>
      <c r="B695" s="673" t="str">
        <f t="shared" si="15"/>
        <v>Remiami projektai, gerinantys paslaugų prieinamumą ir infrastruktūrą (aktualu rodikliui L808)</v>
      </c>
      <c r="C695" s="672" t="str">
        <f>'10'!L80</f>
        <v>Ne</v>
      </c>
    </row>
    <row r="696" spans="1:3" ht="28.8" x14ac:dyDescent="0.3">
      <c r="A696" s="2" t="s">
        <v>779</v>
      </c>
      <c r="B696" s="673" t="str">
        <f t="shared" si="15"/>
        <v>Remiami socialinės įtraukties projektai (aktualu rodikliui L809)</v>
      </c>
      <c r="C696" s="672" t="str">
        <f>'10'!L81</f>
        <v>Taip</v>
      </c>
    </row>
    <row r="697" spans="1:3" x14ac:dyDescent="0.3">
      <c r="B697" s="649"/>
      <c r="C697" s="685"/>
    </row>
    <row r="698" spans="1:3" x14ac:dyDescent="0.3">
      <c r="A698" s="1"/>
      <c r="B698" s="362"/>
      <c r="C698" s="686" t="str">
        <f>'10'!M6</f>
        <v>10 priemonė</v>
      </c>
    </row>
    <row r="699" spans="1:3" x14ac:dyDescent="0.3">
      <c r="A699" s="2" t="s">
        <v>188</v>
      </c>
      <c r="B699" s="509" t="str">
        <f>B622</f>
        <v>Priemonės pavadinimas</v>
      </c>
      <c r="C699" s="670" t="str">
        <f>'10'!M7</f>
        <v>Tarptautinis, teritorinis bendradarbiavimas</v>
      </c>
    </row>
    <row r="700" spans="1:3" x14ac:dyDescent="0.3">
      <c r="A700" s="2" t="s">
        <v>189</v>
      </c>
      <c r="B700" s="671" t="str">
        <f t="shared" ref="B700:B763" si="16">B623</f>
        <v>Priemonės rūšis</v>
      </c>
      <c r="C700" s="670" t="str">
        <f>'10'!M8</f>
        <v>Tarptautinis VVG bendradarbiavimas</v>
      </c>
    </row>
    <row r="701" spans="1:3" x14ac:dyDescent="0.3">
      <c r="A701" s="2" t="s">
        <v>190</v>
      </c>
      <c r="B701" s="671" t="str">
        <f t="shared" si="16"/>
        <v>VVG teritorijos poreikių, kuriuos tenkina priemonė, skaičius</v>
      </c>
      <c r="C701" s="670">
        <f>'10'!M9</f>
        <v>2</v>
      </c>
    </row>
    <row r="702" spans="1:3" x14ac:dyDescent="0.3">
      <c r="A702" s="2" t="s">
        <v>191</v>
      </c>
      <c r="B702" s="671" t="str">
        <f t="shared" si="16"/>
        <v>BŽŪP tikslų, kuriuos įgyvendina priemonė, skaičius</v>
      </c>
      <c r="C702" s="670">
        <f>'10'!M10</f>
        <v>0</v>
      </c>
    </row>
    <row r="703" spans="1:3" x14ac:dyDescent="0.3">
      <c r="A703" s="2" t="s">
        <v>192</v>
      </c>
      <c r="B703" s="671" t="str">
        <f t="shared" si="16"/>
        <v>Pagrindinis BŽŪP tikslas, kurį įgyvendina VPS priemonė</v>
      </c>
      <c r="C703" s="672" t="str">
        <f>'10'!M11</f>
        <v>Pasirinkite</v>
      </c>
    </row>
    <row r="704" spans="1:3" ht="28.8" x14ac:dyDescent="0.3">
      <c r="A704" s="2" t="s">
        <v>193</v>
      </c>
      <c r="B704" s="673" t="str">
        <f t="shared" si="16"/>
        <v>Ar priemonė prisideda prie 4 konkretaus BŽŪP tikslo? (tikslas nurodytas 5 lape)</v>
      </c>
      <c r="C704" s="672" t="str">
        <f>'10'!M12</f>
        <v>Ne</v>
      </c>
    </row>
    <row r="705" spans="1:3" ht="28.8" x14ac:dyDescent="0.3">
      <c r="A705" s="2" t="s">
        <v>194</v>
      </c>
      <c r="B705" s="673" t="str">
        <f t="shared" si="16"/>
        <v>Ar priemonė prisideda prie 5 konkretaus BŽŪP tikslo? (tikslas nurodytas 5 lape)</v>
      </c>
      <c r="C705" s="672" t="str">
        <f>'10'!M13</f>
        <v>Ne</v>
      </c>
    </row>
    <row r="706" spans="1:3" ht="28.8" x14ac:dyDescent="0.3">
      <c r="A706" s="2" t="s">
        <v>195</v>
      </c>
      <c r="B706" s="673" t="str">
        <f t="shared" si="16"/>
        <v>Ar priemonė prisideda prie 6 konkretaus BŽŪP tikslo? (tikslas nurodytas 5 lape)</v>
      </c>
      <c r="C706" s="672" t="str">
        <f>'10'!M14</f>
        <v>Ne</v>
      </c>
    </row>
    <row r="707" spans="1:3" ht="28.8" x14ac:dyDescent="0.3">
      <c r="A707" s="2" t="s">
        <v>196</v>
      </c>
      <c r="B707" s="673" t="str">
        <f t="shared" si="16"/>
        <v>Ar priemonė prisideda prie 9 konkretaus BŽŪP tikslo? (tikslas nurodytas 5 lape)</v>
      </c>
      <c r="C707" s="672" t="str">
        <f>'10'!M15</f>
        <v>Ne</v>
      </c>
    </row>
    <row r="708" spans="1:3" x14ac:dyDescent="0.3">
      <c r="A708" s="2" t="s">
        <v>94</v>
      </c>
      <c r="B708" s="675" t="str">
        <f t="shared" si="16"/>
        <v>A dalis. Priemonės intervencijos logika:</v>
      </c>
      <c r="C708" s="676"/>
    </row>
    <row r="709" spans="1:3" ht="43.2" x14ac:dyDescent="0.3">
      <c r="A709" s="2" t="s">
        <v>197</v>
      </c>
      <c r="B709" s="673" t="str">
        <f t="shared" si="16"/>
        <v>Priemonės tikslas, ryšys su pagrindiniu BŽŪP tikslu ir VVG teritorijos poreikiais (problemomis ir (arba) potencialu), ryšys su VPS tema (jei taikoma)</v>
      </c>
      <c r="C709" s="677">
        <f>'10'!M17</f>
        <v>0</v>
      </c>
    </row>
    <row r="710" spans="1:3" x14ac:dyDescent="0.3">
      <c r="A710" s="2" t="s">
        <v>198</v>
      </c>
      <c r="B710" s="671" t="str">
        <f t="shared" si="16"/>
        <v>Pokytis, kurio siekiama VPS priemone</v>
      </c>
      <c r="C710" s="677">
        <f>'10'!M18</f>
        <v>0</v>
      </c>
    </row>
    <row r="711" spans="1:3" ht="28.8" x14ac:dyDescent="0.3">
      <c r="A711" s="2" t="s">
        <v>199</v>
      </c>
      <c r="B711" s="509" t="str">
        <f t="shared" si="16"/>
        <v>Kaip priemonė prisidės prie horizontalaus tikslo d įgyvendinimo? (pildoma, jei taikoma)</v>
      </c>
      <c r="C711" s="677">
        <f>'10'!M19</f>
        <v>0</v>
      </c>
    </row>
    <row r="712" spans="1:3" ht="28.8" x14ac:dyDescent="0.3">
      <c r="A712" s="2" t="s">
        <v>200</v>
      </c>
      <c r="B712" s="509" t="str">
        <f t="shared" si="16"/>
        <v>Kaip priemonė prisidės prie horizontalaus tikslo e įgyvendinimo? (pildoma, jei taikoma)</v>
      </c>
      <c r="C712" s="677">
        <f>'10'!M20</f>
        <v>0</v>
      </c>
    </row>
    <row r="713" spans="1:3" ht="28.8" x14ac:dyDescent="0.3">
      <c r="A713" s="2" t="s">
        <v>201</v>
      </c>
      <c r="B713" s="509" t="str">
        <f t="shared" si="16"/>
        <v>Kaip priemonė prisidės prie horizontalaus tikslo f įgyvendinimo? (pildoma, jei taikoma)</v>
      </c>
      <c r="C713" s="677">
        <f>'10'!M21</f>
        <v>0</v>
      </c>
    </row>
    <row r="714" spans="1:3" ht="28.8" x14ac:dyDescent="0.3">
      <c r="A714" s="2" t="s">
        <v>202</v>
      </c>
      <c r="B714" s="509" t="str">
        <f t="shared" si="16"/>
        <v>Kaip priemonė prisidės prie horizontalaus tikslo i įgyvendinimo? (pildoma, jei taikoma)</v>
      </c>
      <c r="C714" s="677">
        <f>'10'!M22</f>
        <v>0</v>
      </c>
    </row>
    <row r="715" spans="1:3" ht="28.8" x14ac:dyDescent="0.3">
      <c r="A715" s="2" t="s">
        <v>203</v>
      </c>
      <c r="B715" s="675" t="str">
        <f t="shared" si="16"/>
        <v>B dalis. Pareiškėjų ir projektų tinkamumo sąlygos, projektų atrankos principai:</v>
      </c>
      <c r="C715" s="676"/>
    </row>
    <row r="716" spans="1:3" x14ac:dyDescent="0.3">
      <c r="A716" s="2" t="s">
        <v>204</v>
      </c>
      <c r="B716" s="509" t="str">
        <f t="shared" si="16"/>
        <v>Pagal priemonę remiamos veiklos</v>
      </c>
      <c r="C716" s="677">
        <f>'10'!M24</f>
        <v>0</v>
      </c>
    </row>
    <row r="717" spans="1:3" ht="28.8" x14ac:dyDescent="0.3">
      <c r="A717" s="2" t="s">
        <v>205</v>
      </c>
      <c r="B717" s="671" t="str">
        <f t="shared" si="16"/>
        <v>Tinkami pareiškėjai ir partneriai (jei taikomas reikalavimas projektus įgyvendinti su partneriais)</v>
      </c>
      <c r="C717" s="677">
        <f>'10'!M25</f>
        <v>0</v>
      </c>
    </row>
    <row r="718" spans="1:3" ht="28.8" x14ac:dyDescent="0.3">
      <c r="A718" s="2" t="s">
        <v>206</v>
      </c>
      <c r="B718" s="671" t="str">
        <f t="shared" si="16"/>
        <v>Priemonės tikslinė grupė (pildoma, jei nesutampa su tinkamais pareiškėjais ir (arba) partneriais)</v>
      </c>
      <c r="C718" s="677" t="str">
        <f>'10'!M26</f>
        <v xml:space="preserve">VVG atstovai </v>
      </c>
    </row>
    <row r="719" spans="1:3" x14ac:dyDescent="0.3">
      <c r="A719" s="2" t="s">
        <v>725</v>
      </c>
      <c r="B719" s="509" t="str">
        <f t="shared" si="16"/>
        <v>Tinkamumo sąlygos pareiškėjams ir projektams</v>
      </c>
      <c r="C719" s="677">
        <f>'10'!M27</f>
        <v>0</v>
      </c>
    </row>
    <row r="720" spans="1:3" x14ac:dyDescent="0.3">
      <c r="A720" s="2" t="s">
        <v>726</v>
      </c>
      <c r="B720" s="673" t="str">
        <f t="shared" si="16"/>
        <v>Projektų atrankos principai</v>
      </c>
      <c r="C720" s="677">
        <f>'10'!M28</f>
        <v>0</v>
      </c>
    </row>
    <row r="721" spans="1:3" x14ac:dyDescent="0.3">
      <c r="A721" s="2" t="s">
        <v>727</v>
      </c>
      <c r="B721" s="509" t="str">
        <f t="shared" si="16"/>
        <v>Planuojamų kvietimų teikti paraiškas skaičius</v>
      </c>
      <c r="C721" s="670">
        <f>'10'!M29</f>
        <v>0</v>
      </c>
    </row>
    <row r="722" spans="1:3" x14ac:dyDescent="0.3">
      <c r="A722" s="2" t="s">
        <v>728</v>
      </c>
      <c r="B722" s="651" t="str">
        <f t="shared" si="16"/>
        <v>C dalis. Paramos dydžiai:</v>
      </c>
      <c r="C722" s="676"/>
    </row>
    <row r="723" spans="1:3" x14ac:dyDescent="0.3">
      <c r="A723" s="2" t="s">
        <v>729</v>
      </c>
      <c r="B723" s="509" t="str">
        <f t="shared" si="16"/>
        <v>Didžiausia paramos suma vietos projektui, Eur</v>
      </c>
      <c r="C723" s="677">
        <f>'10'!M31</f>
        <v>5000</v>
      </c>
    </row>
    <row r="724" spans="1:3" x14ac:dyDescent="0.3">
      <c r="A724" s="2" t="s">
        <v>730</v>
      </c>
      <c r="B724" s="509" t="str">
        <f t="shared" si="16"/>
        <v xml:space="preserve">Paramos lyginamoji dalis, proc. </v>
      </c>
      <c r="C724" s="677" t="str">
        <f>'10'!M32</f>
        <v>iki 100 / 95</v>
      </c>
    </row>
    <row r="725" spans="1:3" x14ac:dyDescent="0.3">
      <c r="A725" s="2" t="s">
        <v>731</v>
      </c>
      <c r="B725" s="509" t="str">
        <f t="shared" si="16"/>
        <v>Planuojama paramos suma priemonei, Eur</v>
      </c>
      <c r="C725" s="678">
        <f>'10'!M33</f>
        <v>10000</v>
      </c>
    </row>
    <row r="726" spans="1:3" x14ac:dyDescent="0.3">
      <c r="A726" s="2" t="s">
        <v>732</v>
      </c>
      <c r="B726" s="509" t="str">
        <f t="shared" si="16"/>
        <v>Planuojama paremti projektų (rodiklis L700)</v>
      </c>
      <c r="C726" s="679">
        <f>'10'!M34</f>
        <v>1</v>
      </c>
    </row>
    <row r="727" spans="1:3" x14ac:dyDescent="0.3">
      <c r="A727" s="2" t="s">
        <v>733</v>
      </c>
      <c r="B727" s="509" t="str">
        <f t="shared" si="16"/>
        <v>Paaiškinimas, kaip nustatyta rodiklio L700 reikšmė</v>
      </c>
      <c r="C727" s="677">
        <f>'10'!M35</f>
        <v>0</v>
      </c>
    </row>
    <row r="728" spans="1:3" ht="28.8" x14ac:dyDescent="0.3">
      <c r="A728" s="2" t="s">
        <v>734</v>
      </c>
      <c r="B728" s="651" t="str">
        <f t="shared" si="16"/>
        <v>D dalis. Priemonės indėlis į ES ir nacionalinių horizontaliųjų principų įgyvendinimą:</v>
      </c>
      <c r="C728" s="676"/>
    </row>
    <row r="729" spans="1:3" x14ac:dyDescent="0.3">
      <c r="A729" s="2" t="s">
        <v>735</v>
      </c>
      <c r="B729" s="680" t="str">
        <f t="shared" si="16"/>
        <v>Subregioninės vietovės principas:</v>
      </c>
      <c r="C729" s="676"/>
    </row>
    <row r="730" spans="1:3" ht="28.8" x14ac:dyDescent="0.3">
      <c r="A730" s="2" t="s">
        <v>736</v>
      </c>
      <c r="B730" s="509" t="str">
        <f t="shared" si="16"/>
        <v>Ar siekiama, kad pagal priemonę finansuojami projektai apimtų visas VVG teritorijos seniūnijas?</v>
      </c>
      <c r="C730" s="672" t="str">
        <f>'10'!M38</f>
        <v>Ne</v>
      </c>
    </row>
    <row r="731" spans="1:3" x14ac:dyDescent="0.3">
      <c r="A731" s="2" t="s">
        <v>737</v>
      </c>
      <c r="B731" s="509" t="str">
        <f t="shared" si="16"/>
        <v>Pasirinkimo pagrindimas</v>
      </c>
      <c r="C731" s="677">
        <f>'10'!M39</f>
        <v>0</v>
      </c>
    </row>
    <row r="732" spans="1:3" x14ac:dyDescent="0.3">
      <c r="A732" s="2" t="s">
        <v>738</v>
      </c>
      <c r="B732" s="680" t="str">
        <f t="shared" si="16"/>
        <v>Partnerystės principas:</v>
      </c>
      <c r="C732" s="676"/>
    </row>
    <row r="733" spans="1:3" ht="28.8" x14ac:dyDescent="0.3">
      <c r="A733" s="2" t="s">
        <v>739</v>
      </c>
      <c r="B733" s="509" t="str">
        <f t="shared" si="16"/>
        <v>Ar siekiama, kad pagal priemonę finansuojami projektai būtų vykdomi su partneriais?</v>
      </c>
      <c r="C733" s="672" t="str">
        <f>'10'!M41</f>
        <v>Taip, privalomai</v>
      </c>
    </row>
    <row r="734" spans="1:3" x14ac:dyDescent="0.3">
      <c r="A734" s="2" t="s">
        <v>740</v>
      </c>
      <c r="B734" s="509" t="str">
        <f t="shared" si="16"/>
        <v>Pasirinkimo pagrindimas</v>
      </c>
      <c r="C734" s="677">
        <f>'10'!M42</f>
        <v>0</v>
      </c>
    </row>
    <row r="735" spans="1:3" x14ac:dyDescent="0.3">
      <c r="A735" s="2" t="s">
        <v>741</v>
      </c>
      <c r="B735" s="680" t="str">
        <f t="shared" si="16"/>
        <v>Inovacijų principas:</v>
      </c>
      <c r="C735" s="676"/>
    </row>
    <row r="736" spans="1:3" ht="28.8" x14ac:dyDescent="0.3">
      <c r="A736" s="2" t="s">
        <v>742</v>
      </c>
      <c r="B736" s="509" t="str">
        <f t="shared" si="16"/>
        <v>Ar siekiama, kad pagal priemonę finansuojami projektai būtų skirti inovacijoms vietos lygiu diegti?</v>
      </c>
      <c r="C736" s="672" t="str">
        <f>'10'!M44</f>
        <v>Ne</v>
      </c>
    </row>
    <row r="737" spans="1:3" x14ac:dyDescent="0.3">
      <c r="A737" s="2" t="s">
        <v>743</v>
      </c>
      <c r="B737" s="509" t="str">
        <f t="shared" si="16"/>
        <v>Pasirinkimo pagrindimas</v>
      </c>
      <c r="C737" s="677">
        <f>'10'!M45</f>
        <v>0</v>
      </c>
    </row>
    <row r="738" spans="1:3" ht="28.8" x14ac:dyDescent="0.3">
      <c r="A738" s="2" t="s">
        <v>744</v>
      </c>
      <c r="B738" s="509" t="str">
        <f t="shared" si="16"/>
        <v>Planuojama paremti projektų, skirtų inovacijoms vietos lygiu diegti (rodiklis L710)</v>
      </c>
      <c r="C738" s="679">
        <f>'10'!M46</f>
        <v>0</v>
      </c>
    </row>
    <row r="739" spans="1:3" x14ac:dyDescent="0.3">
      <c r="A739" s="2" t="s">
        <v>745</v>
      </c>
      <c r="B739" s="680" t="str">
        <f t="shared" si="16"/>
        <v>Lyčių lygybė ir nediskriminavimas:</v>
      </c>
      <c r="C739" s="676"/>
    </row>
    <row r="740" spans="1:3" ht="28.8" x14ac:dyDescent="0.3">
      <c r="A740" s="2" t="s">
        <v>746</v>
      </c>
      <c r="B740" s="509" t="str">
        <f t="shared" si="16"/>
        <v>Ar pagal priemonę finansuojami projektai, skirti lyčių lygybei ir nediskriminavimui?</v>
      </c>
      <c r="C740" s="672" t="str">
        <f>'10'!M48</f>
        <v>Ne</v>
      </c>
    </row>
    <row r="741" spans="1:3" x14ac:dyDescent="0.3">
      <c r="A741" s="2" t="s">
        <v>747</v>
      </c>
      <c r="B741" s="509" t="str">
        <f t="shared" si="16"/>
        <v>Pasirinkimo pagrindimas (jei taip, kaip bus užtikrinta)</v>
      </c>
      <c r="C741" s="677">
        <f>'10'!M49</f>
        <v>0</v>
      </c>
    </row>
    <row r="742" spans="1:3" x14ac:dyDescent="0.3">
      <c r="A742" s="2" t="s">
        <v>748</v>
      </c>
      <c r="B742" s="680" t="str">
        <f t="shared" si="16"/>
        <v>Jaunimas:</v>
      </c>
      <c r="C742" s="676"/>
    </row>
    <row r="743" spans="1:3" x14ac:dyDescent="0.3">
      <c r="A743" s="2" t="s">
        <v>749</v>
      </c>
      <c r="B743" s="509" t="str">
        <f t="shared" si="16"/>
        <v>Ar pagal priemonę finansuojami projektai, skirti jaunimui?</v>
      </c>
      <c r="C743" s="672" t="str">
        <f>'10'!M51</f>
        <v>Ne</v>
      </c>
    </row>
    <row r="744" spans="1:3" x14ac:dyDescent="0.3">
      <c r="A744" s="2" t="s">
        <v>750</v>
      </c>
      <c r="B744" s="509" t="str">
        <f t="shared" si="16"/>
        <v>Pasirinkimo pagrindimas (jei taip, kaip bus užtikrinta)</v>
      </c>
      <c r="C744" s="677">
        <f>'10'!M52</f>
        <v>0</v>
      </c>
    </row>
    <row r="745" spans="1:3" x14ac:dyDescent="0.3">
      <c r="A745" s="2" t="s">
        <v>751</v>
      </c>
      <c r="B745" s="675" t="str">
        <f t="shared" si="16"/>
        <v>E dalis. Priemonės rezultato rodikliai:</v>
      </c>
      <c r="C745" s="676"/>
    </row>
    <row r="746" spans="1:3" x14ac:dyDescent="0.3">
      <c r="A746" s="2" t="s">
        <v>752</v>
      </c>
      <c r="B746" s="680" t="str">
        <f t="shared" si="16"/>
        <v>SP rezultato rodiklių taikymas priemonei:</v>
      </c>
      <c r="C746" s="676"/>
    </row>
    <row r="747" spans="1:3" x14ac:dyDescent="0.3">
      <c r="A747" s="2" t="s">
        <v>753</v>
      </c>
      <c r="B747" s="681" t="str">
        <f t="shared" si="16"/>
        <v>R.3</v>
      </c>
      <c r="C747" s="687" t="str">
        <f>'10'!M55</f>
        <v>Ne</v>
      </c>
    </row>
    <row r="748" spans="1:3" x14ac:dyDescent="0.3">
      <c r="A748" s="2" t="s">
        <v>754</v>
      </c>
      <c r="B748" s="681" t="str">
        <f t="shared" si="16"/>
        <v>R.37</v>
      </c>
      <c r="C748" s="687" t="str">
        <f>'10'!M56</f>
        <v>Ne</v>
      </c>
    </row>
    <row r="749" spans="1:3" x14ac:dyDescent="0.3">
      <c r="A749" s="2" t="s">
        <v>755</v>
      </c>
      <c r="B749" s="681" t="str">
        <f t="shared" si="16"/>
        <v>R.39</v>
      </c>
      <c r="C749" s="687" t="str">
        <f>'10'!M57</f>
        <v>Ne</v>
      </c>
    </row>
    <row r="750" spans="1:3" x14ac:dyDescent="0.3">
      <c r="A750" s="2" t="s">
        <v>756</v>
      </c>
      <c r="B750" s="681" t="str">
        <f t="shared" si="16"/>
        <v>R.41</v>
      </c>
      <c r="C750" s="687" t="str">
        <f>'10'!M58</f>
        <v>Ne</v>
      </c>
    </row>
    <row r="751" spans="1:3" x14ac:dyDescent="0.3">
      <c r="A751" s="2" t="s">
        <v>757</v>
      </c>
      <c r="B751" s="681" t="str">
        <f t="shared" si="16"/>
        <v>R.42</v>
      </c>
      <c r="C751" s="687" t="str">
        <f>'10'!M59</f>
        <v>Ne</v>
      </c>
    </row>
    <row r="752" spans="1:3" x14ac:dyDescent="0.3">
      <c r="A752" s="2" t="s">
        <v>758</v>
      </c>
      <c r="B752" s="680" t="str">
        <f t="shared" si="16"/>
        <v>VPS rodiklių taikymas priemonei:</v>
      </c>
      <c r="C752" s="688"/>
    </row>
    <row r="753" spans="1:3" x14ac:dyDescent="0.3">
      <c r="A753" s="2" t="s">
        <v>759</v>
      </c>
      <c r="B753" s="681" t="str">
        <f t="shared" si="16"/>
        <v>TRAK-P.1</v>
      </c>
      <c r="C753" s="687" t="str">
        <f>'10'!M61</f>
        <v>Ne</v>
      </c>
    </row>
    <row r="754" spans="1:3" x14ac:dyDescent="0.3">
      <c r="A754" s="2" t="s">
        <v>760</v>
      </c>
      <c r="B754" s="681" t="str">
        <f t="shared" si="16"/>
        <v>TRAK-P.2</v>
      </c>
      <c r="C754" s="687" t="str">
        <f>'10'!M62</f>
        <v>Ne</v>
      </c>
    </row>
    <row r="755" spans="1:3" x14ac:dyDescent="0.3">
      <c r="A755" s="2" t="s">
        <v>761</v>
      </c>
      <c r="B755" s="681" t="str">
        <f t="shared" si="16"/>
        <v>TRAK-P.3</v>
      </c>
      <c r="C755" s="687" t="str">
        <f>'10'!M63</f>
        <v>Ne</v>
      </c>
    </row>
    <row r="756" spans="1:3" x14ac:dyDescent="0.3">
      <c r="A756" s="2" t="s">
        <v>762</v>
      </c>
      <c r="B756" s="681" t="str">
        <f t="shared" si="16"/>
        <v>TRAK-P.4</v>
      </c>
      <c r="C756" s="687" t="str">
        <f>'10'!M64</f>
        <v>Ne</v>
      </c>
    </row>
    <row r="757" spans="1:3" x14ac:dyDescent="0.3">
      <c r="A757" s="2" t="s">
        <v>763</v>
      </c>
      <c r="B757" s="681" t="str">
        <f t="shared" si="16"/>
        <v>TRAK-P.5</v>
      </c>
      <c r="C757" s="687" t="str">
        <f>'10'!M65</f>
        <v>Ne</v>
      </c>
    </row>
    <row r="758" spans="1:3" x14ac:dyDescent="0.3">
      <c r="A758" s="2" t="s">
        <v>764</v>
      </c>
      <c r="B758" s="681" t="str">
        <f t="shared" si="16"/>
        <v>TRAK-P.6</v>
      </c>
      <c r="C758" s="687" t="str">
        <f>'10'!M66</f>
        <v>Ne</v>
      </c>
    </row>
    <row r="759" spans="1:3" x14ac:dyDescent="0.3">
      <c r="A759" s="2" t="s">
        <v>765</v>
      </c>
      <c r="B759" s="681" t="str">
        <f t="shared" si="16"/>
        <v>TRAK-P.7</v>
      </c>
      <c r="C759" s="687" t="str">
        <f>'10'!M67</f>
        <v>Ne</v>
      </c>
    </row>
    <row r="760" spans="1:3" x14ac:dyDescent="0.3">
      <c r="A760" s="2" t="s">
        <v>766</v>
      </c>
      <c r="B760" s="681" t="str">
        <f t="shared" si="16"/>
        <v>TRAK-P.8</v>
      </c>
      <c r="C760" s="687" t="str">
        <f>'10'!M68</f>
        <v>Ne</v>
      </c>
    </row>
    <row r="761" spans="1:3" x14ac:dyDescent="0.3">
      <c r="A761" s="2" t="s">
        <v>767</v>
      </c>
      <c r="B761" s="681" t="str">
        <f t="shared" si="16"/>
        <v>TRAK-P.9</v>
      </c>
      <c r="C761" s="687" t="str">
        <f>'10'!M69</f>
        <v>Ne</v>
      </c>
    </row>
    <row r="762" spans="1:3" x14ac:dyDescent="0.3">
      <c r="A762" s="2" t="s">
        <v>768</v>
      </c>
      <c r="B762" s="683" t="str">
        <f t="shared" si="16"/>
        <v>TRAK-P.10</v>
      </c>
      <c r="C762" s="689" t="str">
        <f>'10'!M70</f>
        <v>Ne</v>
      </c>
    </row>
    <row r="763" spans="1:3" x14ac:dyDescent="0.3">
      <c r="A763" s="2" t="s">
        <v>769</v>
      </c>
      <c r="B763" s="675" t="str">
        <f t="shared" si="16"/>
        <v>F dalis. Pagal priemonę remiamų projektų pobūdis:</v>
      </c>
      <c r="C763" s="676"/>
    </row>
    <row r="764" spans="1:3" x14ac:dyDescent="0.3">
      <c r="A764" s="2" t="s">
        <v>770</v>
      </c>
      <c r="B764" s="671" t="str">
        <f t="shared" ref="B764:B773" si="17">B687</f>
        <v>Remiami pelno projektai</v>
      </c>
      <c r="C764" s="672" t="str">
        <f>'10'!M72</f>
        <v>Ne</v>
      </c>
    </row>
    <row r="765" spans="1:3" ht="57.6" x14ac:dyDescent="0.3">
      <c r="A765" s="2" t="s">
        <v>771</v>
      </c>
      <c r="B765" s="673" t="str">
        <f t="shared" si="17"/>
        <v>Remiami projektai, susiję su žinių perdavimu, įskaitant konsultacijas, mokymą ir keitimąsi žiniomis apie tvarią, ekonominę, socialinę, aplinką ir klimatą tausojančią veiklą (aktualu rodikliui L801)</v>
      </c>
      <c r="C765" s="672" t="str">
        <f>'10'!M73</f>
        <v>Ne</v>
      </c>
    </row>
    <row r="766" spans="1:3" ht="57.6" x14ac:dyDescent="0.3">
      <c r="A766" s="2" t="s">
        <v>772</v>
      </c>
      <c r="B766" s="673" t="str">
        <f t="shared" si="17"/>
        <v>Remiami projektai, susiję su gamintojų organizacijomis, vietinėmis rinkomis, trumpomis tiekimo grandinėmis ir kokybės schemomis, įskaitant paramą investicijoms, rinkodaros veiklą ir kt. (aktualu rodikliui L802)</v>
      </c>
      <c r="C766" s="672" t="str">
        <f>'10'!M74</f>
        <v>Ne</v>
      </c>
    </row>
    <row r="767" spans="1:3" ht="43.2" x14ac:dyDescent="0.3">
      <c r="A767" s="2" t="s">
        <v>773</v>
      </c>
      <c r="B767" s="673" t="str">
        <f t="shared" si="17"/>
        <v>Remiami projektai, susiję su atsinaujinančios energijos gamybos pajėgumais, įskaitant biologinę (aktualu rodikliui L803)</v>
      </c>
      <c r="C767" s="672" t="str">
        <f>'10'!M75</f>
        <v>Ne</v>
      </c>
    </row>
    <row r="768" spans="1:3" ht="43.2" x14ac:dyDescent="0.3">
      <c r="A768" s="2" t="s">
        <v>774</v>
      </c>
      <c r="B768" s="673" t="str">
        <f t="shared" si="17"/>
        <v>Remiami projektai, prisidedantys prie aplinkos tvarumo, klimato kaitos švelninimo bei prisitaikymo prie jos tikslų įgyvendinimo kaimo vietovėse (aktualu rodikliui L804)</v>
      </c>
      <c r="C768" s="672" t="str">
        <f>'10'!M76</f>
        <v>Ne</v>
      </c>
    </row>
    <row r="769" spans="1:3" ht="28.8" x14ac:dyDescent="0.3">
      <c r="A769" s="2" t="s">
        <v>775</v>
      </c>
      <c r="B769" s="673" t="str">
        <f t="shared" si="17"/>
        <v>Remiami projektai, kurie kuria darbo vietas (aktualu rodikliui L805)</v>
      </c>
      <c r="C769" s="672" t="str">
        <f>'10'!M77</f>
        <v>Ne</v>
      </c>
    </row>
    <row r="770" spans="1:3" ht="28.8" x14ac:dyDescent="0.3">
      <c r="A770" s="2" t="s">
        <v>776</v>
      </c>
      <c r="B770" s="673" t="str">
        <f t="shared" si="17"/>
        <v>Remiami kaimo verslų, įskaitant bioekonomiką, projektai (aktualu rodikliui L 806)</v>
      </c>
      <c r="C770" s="672" t="str">
        <f>'10'!M78</f>
        <v>Ne</v>
      </c>
    </row>
    <row r="771" spans="1:3" ht="28.8" x14ac:dyDescent="0.3">
      <c r="A771" s="2" t="s">
        <v>777</v>
      </c>
      <c r="B771" s="673" t="str">
        <f t="shared" si="17"/>
        <v>Remiami projektai, susiję su sumanių kaimų strategijomis (aktualu rodikliui L807)</v>
      </c>
      <c r="C771" s="672" t="str">
        <f>'10'!M79</f>
        <v>Ne</v>
      </c>
    </row>
    <row r="772" spans="1:3" ht="28.8" x14ac:dyDescent="0.3">
      <c r="A772" s="2" t="s">
        <v>778</v>
      </c>
      <c r="B772" s="673" t="str">
        <f t="shared" si="17"/>
        <v>Remiami projektai, gerinantys paslaugų prieinamumą ir infrastruktūrą (aktualu rodikliui L808)</v>
      </c>
      <c r="C772" s="672" t="str">
        <f>'10'!M80</f>
        <v>Ne</v>
      </c>
    </row>
    <row r="773" spans="1:3" ht="28.8" x14ac:dyDescent="0.3">
      <c r="A773" s="2" t="s">
        <v>779</v>
      </c>
      <c r="B773" s="673" t="str">
        <f t="shared" si="17"/>
        <v>Remiami socialinės įtraukties projektai (aktualu rodikliui L809)</v>
      </c>
      <c r="C773" s="672" t="str">
        <f>'10'!M81</f>
        <v>Ne</v>
      </c>
    </row>
    <row r="774" spans="1:3" x14ac:dyDescent="0.3">
      <c r="A774" s="2"/>
      <c r="B774" s="649"/>
      <c r="C774" s="685"/>
    </row>
    <row r="775" spans="1:3" x14ac:dyDescent="0.3">
      <c r="A775" s="1"/>
      <c r="B775" s="362"/>
      <c r="C775" s="686" t="str">
        <f>'10'!N6</f>
        <v>11 priemonė</v>
      </c>
    </row>
    <row r="776" spans="1:3" x14ac:dyDescent="0.3">
      <c r="A776" s="2" t="s">
        <v>188</v>
      </c>
      <c r="B776" s="509" t="str">
        <f>B699</f>
        <v>Priemonės pavadinimas</v>
      </c>
      <c r="C776" s="670">
        <f>'10'!N7</f>
        <v>0</v>
      </c>
    </row>
    <row r="777" spans="1:3" x14ac:dyDescent="0.3">
      <c r="A777" s="2" t="s">
        <v>189</v>
      </c>
      <c r="B777" s="671" t="str">
        <f t="shared" ref="B777:B840" si="18">B700</f>
        <v>Priemonės rūšis</v>
      </c>
      <c r="C777" s="670">
        <f>'10'!N8</f>
        <v>0</v>
      </c>
    </row>
    <row r="778" spans="1:3" x14ac:dyDescent="0.3">
      <c r="A778" s="2" t="s">
        <v>190</v>
      </c>
      <c r="B778" s="671" t="str">
        <f t="shared" si="18"/>
        <v>VVG teritorijos poreikių, kuriuos tenkina priemonė, skaičius</v>
      </c>
      <c r="C778" s="670">
        <f>'10'!N9</f>
        <v>0</v>
      </c>
    </row>
    <row r="779" spans="1:3" x14ac:dyDescent="0.3">
      <c r="A779" s="2" t="s">
        <v>191</v>
      </c>
      <c r="B779" s="671" t="str">
        <f t="shared" si="18"/>
        <v>BŽŪP tikslų, kuriuos įgyvendina priemonė, skaičius</v>
      </c>
      <c r="C779" s="670">
        <f>'10'!N10</f>
        <v>0</v>
      </c>
    </row>
    <row r="780" spans="1:3" x14ac:dyDescent="0.3">
      <c r="A780" s="2" t="s">
        <v>192</v>
      </c>
      <c r="B780" s="671" t="str">
        <f t="shared" si="18"/>
        <v>Pagrindinis BŽŪP tikslas, kurį įgyvendina VPS priemonė</v>
      </c>
      <c r="C780" s="672" t="str">
        <f>'10'!N11</f>
        <v>Pasirinkite</v>
      </c>
    </row>
    <row r="781" spans="1:3" ht="28.8" x14ac:dyDescent="0.3">
      <c r="A781" s="2" t="s">
        <v>193</v>
      </c>
      <c r="B781" s="673" t="str">
        <f t="shared" si="18"/>
        <v>Ar priemonė prisideda prie 4 konkretaus BŽŪP tikslo? (tikslas nurodytas 5 lape)</v>
      </c>
      <c r="C781" s="672" t="str">
        <f>'10'!N12</f>
        <v>Ne</v>
      </c>
    </row>
    <row r="782" spans="1:3" ht="28.8" x14ac:dyDescent="0.3">
      <c r="A782" s="2" t="s">
        <v>194</v>
      </c>
      <c r="B782" s="673" t="str">
        <f t="shared" si="18"/>
        <v>Ar priemonė prisideda prie 5 konkretaus BŽŪP tikslo? (tikslas nurodytas 5 lape)</v>
      </c>
      <c r="C782" s="672" t="str">
        <f>'10'!N13</f>
        <v>Ne</v>
      </c>
    </row>
    <row r="783" spans="1:3" ht="28.8" x14ac:dyDescent="0.3">
      <c r="A783" s="2" t="s">
        <v>195</v>
      </c>
      <c r="B783" s="673" t="str">
        <f t="shared" si="18"/>
        <v>Ar priemonė prisideda prie 6 konkretaus BŽŪP tikslo? (tikslas nurodytas 5 lape)</v>
      </c>
      <c r="C783" s="672" t="str">
        <f>'10'!N14</f>
        <v>Ne</v>
      </c>
    </row>
    <row r="784" spans="1:3" ht="28.8" x14ac:dyDescent="0.3">
      <c r="A784" s="2" t="s">
        <v>196</v>
      </c>
      <c r="B784" s="673" t="str">
        <f t="shared" si="18"/>
        <v>Ar priemonė prisideda prie 9 konkretaus BŽŪP tikslo? (tikslas nurodytas 5 lape)</v>
      </c>
      <c r="C784" s="672" t="str">
        <f>'10'!N15</f>
        <v>Ne</v>
      </c>
    </row>
    <row r="785" spans="1:3" x14ac:dyDescent="0.3">
      <c r="A785" s="2" t="s">
        <v>94</v>
      </c>
      <c r="B785" s="675" t="str">
        <f t="shared" si="18"/>
        <v>A dalis. Priemonės intervencijos logika:</v>
      </c>
      <c r="C785" s="676"/>
    </row>
    <row r="786" spans="1:3" ht="43.2" x14ac:dyDescent="0.3">
      <c r="A786" s="2" t="s">
        <v>197</v>
      </c>
      <c r="B786" s="673" t="str">
        <f t="shared" si="18"/>
        <v>Priemonės tikslas, ryšys su pagrindiniu BŽŪP tikslu ir VVG teritorijos poreikiais (problemomis ir (arba) potencialu), ryšys su VPS tema (jei taikoma)</v>
      </c>
      <c r="C786" s="677">
        <f>'10'!N17</f>
        <v>0</v>
      </c>
    </row>
    <row r="787" spans="1:3" x14ac:dyDescent="0.3">
      <c r="A787" s="2" t="s">
        <v>198</v>
      </c>
      <c r="B787" s="671" t="str">
        <f t="shared" si="18"/>
        <v>Pokytis, kurio siekiama VPS priemone</v>
      </c>
      <c r="C787" s="677">
        <f>'10'!N18</f>
        <v>0</v>
      </c>
    </row>
    <row r="788" spans="1:3" ht="28.8" x14ac:dyDescent="0.3">
      <c r="A788" s="2" t="s">
        <v>199</v>
      </c>
      <c r="B788" s="509" t="str">
        <f t="shared" si="18"/>
        <v>Kaip priemonė prisidės prie horizontalaus tikslo d įgyvendinimo? (pildoma, jei taikoma)</v>
      </c>
      <c r="C788" s="677">
        <f>'10'!N19</f>
        <v>0</v>
      </c>
    </row>
    <row r="789" spans="1:3" ht="28.8" x14ac:dyDescent="0.3">
      <c r="A789" s="2" t="s">
        <v>200</v>
      </c>
      <c r="B789" s="509" t="str">
        <f t="shared" si="18"/>
        <v>Kaip priemonė prisidės prie horizontalaus tikslo e įgyvendinimo? (pildoma, jei taikoma)</v>
      </c>
      <c r="C789" s="677">
        <f>'10'!N20</f>
        <v>0</v>
      </c>
    </row>
    <row r="790" spans="1:3" ht="28.8" x14ac:dyDescent="0.3">
      <c r="A790" s="2" t="s">
        <v>201</v>
      </c>
      <c r="B790" s="509" t="str">
        <f t="shared" si="18"/>
        <v>Kaip priemonė prisidės prie horizontalaus tikslo f įgyvendinimo? (pildoma, jei taikoma)</v>
      </c>
      <c r="C790" s="677">
        <f>'10'!N21</f>
        <v>0</v>
      </c>
    </row>
    <row r="791" spans="1:3" ht="28.8" x14ac:dyDescent="0.3">
      <c r="A791" s="2" t="s">
        <v>202</v>
      </c>
      <c r="B791" s="509" t="str">
        <f t="shared" si="18"/>
        <v>Kaip priemonė prisidės prie horizontalaus tikslo i įgyvendinimo? (pildoma, jei taikoma)</v>
      </c>
      <c r="C791" s="677">
        <f>'10'!N22</f>
        <v>0</v>
      </c>
    </row>
    <row r="792" spans="1:3" ht="28.8" x14ac:dyDescent="0.3">
      <c r="A792" s="2" t="s">
        <v>203</v>
      </c>
      <c r="B792" s="675" t="str">
        <f t="shared" si="18"/>
        <v>B dalis. Pareiškėjų ir projektų tinkamumo sąlygos, projektų atrankos principai:</v>
      </c>
      <c r="C792" s="676"/>
    </row>
    <row r="793" spans="1:3" x14ac:dyDescent="0.3">
      <c r="A793" s="2" t="s">
        <v>204</v>
      </c>
      <c r="B793" s="509" t="str">
        <f t="shared" si="18"/>
        <v>Pagal priemonę remiamos veiklos</v>
      </c>
      <c r="C793" s="677">
        <f>'10'!N24</f>
        <v>0</v>
      </c>
    </row>
    <row r="794" spans="1:3" ht="28.8" x14ac:dyDescent="0.3">
      <c r="A794" s="2" t="s">
        <v>205</v>
      </c>
      <c r="B794" s="671" t="str">
        <f t="shared" si="18"/>
        <v>Tinkami pareiškėjai ir partneriai (jei taikomas reikalavimas projektus įgyvendinti su partneriais)</v>
      </c>
      <c r="C794" s="677">
        <f>'10'!N25</f>
        <v>0</v>
      </c>
    </row>
    <row r="795" spans="1:3" ht="28.8" x14ac:dyDescent="0.3">
      <c r="A795" s="2" t="s">
        <v>206</v>
      </c>
      <c r="B795" s="671" t="str">
        <f t="shared" si="18"/>
        <v>Priemonės tikslinė grupė (pildoma, jei nesutampa su tinkamais pareiškėjais ir (arba) partneriais)</v>
      </c>
      <c r="C795" s="677">
        <f>'10'!N26</f>
        <v>0</v>
      </c>
    </row>
    <row r="796" spans="1:3" x14ac:dyDescent="0.3">
      <c r="A796" s="2" t="s">
        <v>725</v>
      </c>
      <c r="B796" s="509" t="str">
        <f t="shared" si="18"/>
        <v>Tinkamumo sąlygos pareiškėjams ir projektams</v>
      </c>
      <c r="C796" s="677">
        <f>'10'!N27</f>
        <v>0</v>
      </c>
    </row>
    <row r="797" spans="1:3" x14ac:dyDescent="0.3">
      <c r="A797" s="2" t="s">
        <v>726</v>
      </c>
      <c r="B797" s="673" t="str">
        <f t="shared" si="18"/>
        <v>Projektų atrankos principai</v>
      </c>
      <c r="C797" s="677">
        <f>'10'!N28</f>
        <v>0</v>
      </c>
    </row>
    <row r="798" spans="1:3" x14ac:dyDescent="0.3">
      <c r="A798" s="2" t="s">
        <v>727</v>
      </c>
      <c r="B798" s="509" t="str">
        <f t="shared" si="18"/>
        <v>Planuojamų kvietimų teikti paraiškas skaičius</v>
      </c>
      <c r="C798" s="670">
        <f>'10'!N29</f>
        <v>0</v>
      </c>
    </row>
    <row r="799" spans="1:3" x14ac:dyDescent="0.3">
      <c r="A799" s="2" t="s">
        <v>728</v>
      </c>
      <c r="B799" s="651" t="str">
        <f t="shared" si="18"/>
        <v>C dalis. Paramos dydžiai:</v>
      </c>
      <c r="C799" s="676"/>
    </row>
    <row r="800" spans="1:3" x14ac:dyDescent="0.3">
      <c r="A800" s="2" t="s">
        <v>729</v>
      </c>
      <c r="B800" s="509" t="str">
        <f t="shared" si="18"/>
        <v>Didžiausia paramos suma vietos projektui, Eur</v>
      </c>
      <c r="C800" s="677">
        <f>'10'!N31</f>
        <v>0</v>
      </c>
    </row>
    <row r="801" spans="1:3" x14ac:dyDescent="0.3">
      <c r="A801" s="2" t="s">
        <v>730</v>
      </c>
      <c r="B801" s="509" t="str">
        <f t="shared" si="18"/>
        <v xml:space="preserve">Paramos lyginamoji dalis, proc. </v>
      </c>
      <c r="C801" s="677">
        <f>'10'!N32</f>
        <v>0</v>
      </c>
    </row>
    <row r="802" spans="1:3" x14ac:dyDescent="0.3">
      <c r="A802" s="2" t="s">
        <v>731</v>
      </c>
      <c r="B802" s="509" t="str">
        <f t="shared" si="18"/>
        <v>Planuojama paramos suma priemonei, Eur</v>
      </c>
      <c r="C802" s="678">
        <f>'10'!N33</f>
        <v>0</v>
      </c>
    </row>
    <row r="803" spans="1:3" x14ac:dyDescent="0.3">
      <c r="A803" s="2" t="s">
        <v>732</v>
      </c>
      <c r="B803" s="509" t="str">
        <f t="shared" si="18"/>
        <v>Planuojama paremti projektų (rodiklis L700)</v>
      </c>
      <c r="C803" s="679">
        <f>'10'!N34</f>
        <v>0</v>
      </c>
    </row>
    <row r="804" spans="1:3" x14ac:dyDescent="0.3">
      <c r="A804" s="2" t="s">
        <v>733</v>
      </c>
      <c r="B804" s="509" t="str">
        <f t="shared" si="18"/>
        <v>Paaiškinimas, kaip nustatyta rodiklio L700 reikšmė</v>
      </c>
      <c r="C804" s="677">
        <f>'10'!N35</f>
        <v>0</v>
      </c>
    </row>
    <row r="805" spans="1:3" ht="28.8" x14ac:dyDescent="0.3">
      <c r="A805" s="2" t="s">
        <v>734</v>
      </c>
      <c r="B805" s="651" t="str">
        <f t="shared" si="18"/>
        <v>D dalis. Priemonės indėlis į ES ir nacionalinių horizontaliųjų principų įgyvendinimą:</v>
      </c>
      <c r="C805" s="676"/>
    </row>
    <row r="806" spans="1:3" x14ac:dyDescent="0.3">
      <c r="A806" s="2" t="s">
        <v>735</v>
      </c>
      <c r="B806" s="680" t="str">
        <f t="shared" si="18"/>
        <v>Subregioninės vietovės principas:</v>
      </c>
      <c r="C806" s="676"/>
    </row>
    <row r="807" spans="1:3" ht="28.8" x14ac:dyDescent="0.3">
      <c r="A807" s="2" t="s">
        <v>736</v>
      </c>
      <c r="B807" s="509" t="str">
        <f t="shared" si="18"/>
        <v>Ar siekiama, kad pagal priemonę finansuojami projektai apimtų visas VVG teritorijos seniūnijas?</v>
      </c>
      <c r="C807" s="672" t="str">
        <f>'10'!N38</f>
        <v>Ne</v>
      </c>
    </row>
    <row r="808" spans="1:3" x14ac:dyDescent="0.3">
      <c r="A808" s="2" t="s">
        <v>737</v>
      </c>
      <c r="B808" s="509" t="str">
        <f t="shared" si="18"/>
        <v>Pasirinkimo pagrindimas</v>
      </c>
      <c r="C808" s="677">
        <f>'10'!N39</f>
        <v>0</v>
      </c>
    </row>
    <row r="809" spans="1:3" x14ac:dyDescent="0.3">
      <c r="A809" s="2" t="s">
        <v>738</v>
      </c>
      <c r="B809" s="680" t="str">
        <f t="shared" si="18"/>
        <v>Partnerystės principas:</v>
      </c>
      <c r="C809" s="676"/>
    </row>
    <row r="810" spans="1:3" ht="28.8" x14ac:dyDescent="0.3">
      <c r="A810" s="2" t="s">
        <v>739</v>
      </c>
      <c r="B810" s="509" t="str">
        <f t="shared" si="18"/>
        <v>Ar siekiama, kad pagal priemonę finansuojami projektai būtų vykdomi su partneriais?</v>
      </c>
      <c r="C810" s="672" t="str">
        <f>'10'!N41</f>
        <v>Ne</v>
      </c>
    </row>
    <row r="811" spans="1:3" x14ac:dyDescent="0.3">
      <c r="A811" s="2" t="s">
        <v>740</v>
      </c>
      <c r="B811" s="509" t="str">
        <f t="shared" si="18"/>
        <v>Pasirinkimo pagrindimas</v>
      </c>
      <c r="C811" s="677">
        <f>'10'!N42</f>
        <v>0</v>
      </c>
    </row>
    <row r="812" spans="1:3" x14ac:dyDescent="0.3">
      <c r="A812" s="2" t="s">
        <v>741</v>
      </c>
      <c r="B812" s="680" t="str">
        <f t="shared" si="18"/>
        <v>Inovacijų principas:</v>
      </c>
      <c r="C812" s="676"/>
    </row>
    <row r="813" spans="1:3" ht="28.8" x14ac:dyDescent="0.3">
      <c r="A813" s="2" t="s">
        <v>742</v>
      </c>
      <c r="B813" s="509" t="str">
        <f t="shared" si="18"/>
        <v>Ar siekiama, kad pagal priemonę finansuojami projektai būtų skirti inovacijoms vietos lygiu diegti?</v>
      </c>
      <c r="C813" s="672" t="str">
        <f>'10'!N44</f>
        <v>Ne</v>
      </c>
    </row>
    <row r="814" spans="1:3" x14ac:dyDescent="0.3">
      <c r="A814" s="2" t="s">
        <v>743</v>
      </c>
      <c r="B814" s="509" t="str">
        <f t="shared" si="18"/>
        <v>Pasirinkimo pagrindimas</v>
      </c>
      <c r="C814" s="677">
        <f>'10'!N45</f>
        <v>0</v>
      </c>
    </row>
    <row r="815" spans="1:3" ht="28.8" x14ac:dyDescent="0.3">
      <c r="A815" s="2" t="s">
        <v>744</v>
      </c>
      <c r="B815" s="509" t="str">
        <f t="shared" si="18"/>
        <v>Planuojama paremti projektų, skirtų inovacijoms vietos lygiu diegti (rodiklis L710)</v>
      </c>
      <c r="C815" s="679">
        <f>'10'!N46</f>
        <v>0</v>
      </c>
    </row>
    <row r="816" spans="1:3" x14ac:dyDescent="0.3">
      <c r="A816" s="2" t="s">
        <v>745</v>
      </c>
      <c r="B816" s="680" t="str">
        <f t="shared" si="18"/>
        <v>Lyčių lygybė ir nediskriminavimas:</v>
      </c>
      <c r="C816" s="676"/>
    </row>
    <row r="817" spans="1:3" ht="28.8" x14ac:dyDescent="0.3">
      <c r="A817" s="2" t="s">
        <v>746</v>
      </c>
      <c r="B817" s="509" t="str">
        <f t="shared" si="18"/>
        <v>Ar pagal priemonę finansuojami projektai, skirti lyčių lygybei ir nediskriminavimui?</v>
      </c>
      <c r="C817" s="672" t="str">
        <f>'10'!N48</f>
        <v>Ne</v>
      </c>
    </row>
    <row r="818" spans="1:3" x14ac:dyDescent="0.3">
      <c r="A818" s="2" t="s">
        <v>747</v>
      </c>
      <c r="B818" s="509" t="str">
        <f t="shared" si="18"/>
        <v>Pasirinkimo pagrindimas (jei taip, kaip bus užtikrinta)</v>
      </c>
      <c r="C818" s="677">
        <f>'10'!N49</f>
        <v>0</v>
      </c>
    </row>
    <row r="819" spans="1:3" x14ac:dyDescent="0.3">
      <c r="A819" s="2" t="s">
        <v>748</v>
      </c>
      <c r="B819" s="680" t="str">
        <f t="shared" si="18"/>
        <v>Jaunimas:</v>
      </c>
      <c r="C819" s="676"/>
    </row>
    <row r="820" spans="1:3" x14ac:dyDescent="0.3">
      <c r="A820" s="2" t="s">
        <v>749</v>
      </c>
      <c r="B820" s="509" t="str">
        <f t="shared" si="18"/>
        <v>Ar pagal priemonę finansuojami projektai, skirti jaunimui?</v>
      </c>
      <c r="C820" s="672" t="str">
        <f>'10'!N51</f>
        <v>Ne</v>
      </c>
    </row>
    <row r="821" spans="1:3" x14ac:dyDescent="0.3">
      <c r="A821" s="2" t="s">
        <v>750</v>
      </c>
      <c r="B821" s="509" t="str">
        <f t="shared" si="18"/>
        <v>Pasirinkimo pagrindimas (jei taip, kaip bus užtikrinta)</v>
      </c>
      <c r="C821" s="677">
        <f>'10'!N52</f>
        <v>0</v>
      </c>
    </row>
    <row r="822" spans="1:3" x14ac:dyDescent="0.3">
      <c r="A822" s="2" t="s">
        <v>751</v>
      </c>
      <c r="B822" s="675" t="str">
        <f t="shared" si="18"/>
        <v>E dalis. Priemonės rezultato rodikliai:</v>
      </c>
      <c r="C822" s="676"/>
    </row>
    <row r="823" spans="1:3" x14ac:dyDescent="0.3">
      <c r="A823" s="2" t="s">
        <v>752</v>
      </c>
      <c r="B823" s="680" t="str">
        <f t="shared" si="18"/>
        <v>SP rezultato rodiklių taikymas priemonei:</v>
      </c>
      <c r="C823" s="676"/>
    </row>
    <row r="824" spans="1:3" x14ac:dyDescent="0.3">
      <c r="A824" s="2" t="s">
        <v>753</v>
      </c>
      <c r="B824" s="681" t="str">
        <f t="shared" si="18"/>
        <v>R.3</v>
      </c>
      <c r="C824" s="687" t="str">
        <f>'10'!N55</f>
        <v>Ne</v>
      </c>
    </row>
    <row r="825" spans="1:3" x14ac:dyDescent="0.3">
      <c r="A825" s="2" t="s">
        <v>754</v>
      </c>
      <c r="B825" s="681" t="str">
        <f t="shared" si="18"/>
        <v>R.37</v>
      </c>
      <c r="C825" s="687" t="str">
        <f>'10'!N56</f>
        <v>Ne</v>
      </c>
    </row>
    <row r="826" spans="1:3" x14ac:dyDescent="0.3">
      <c r="A826" s="2" t="s">
        <v>755</v>
      </c>
      <c r="B826" s="681" t="str">
        <f t="shared" si="18"/>
        <v>R.39</v>
      </c>
      <c r="C826" s="687" t="str">
        <f>'10'!N57</f>
        <v>Ne</v>
      </c>
    </row>
    <row r="827" spans="1:3" x14ac:dyDescent="0.3">
      <c r="A827" s="2" t="s">
        <v>756</v>
      </c>
      <c r="B827" s="681" t="str">
        <f t="shared" si="18"/>
        <v>R.41</v>
      </c>
      <c r="C827" s="687" t="str">
        <f>'10'!N58</f>
        <v>Ne</v>
      </c>
    </row>
    <row r="828" spans="1:3" x14ac:dyDescent="0.3">
      <c r="A828" s="2" t="s">
        <v>757</v>
      </c>
      <c r="B828" s="681" t="str">
        <f t="shared" si="18"/>
        <v>R.42</v>
      </c>
      <c r="C828" s="687" t="str">
        <f>'10'!N59</f>
        <v>Ne</v>
      </c>
    </row>
    <row r="829" spans="1:3" x14ac:dyDescent="0.3">
      <c r="A829" s="2" t="s">
        <v>758</v>
      </c>
      <c r="B829" s="680" t="str">
        <f t="shared" si="18"/>
        <v>VPS rodiklių taikymas priemonei:</v>
      </c>
      <c r="C829" s="688"/>
    </row>
    <row r="830" spans="1:3" x14ac:dyDescent="0.3">
      <c r="A830" s="2" t="s">
        <v>759</v>
      </c>
      <c r="B830" s="681" t="str">
        <f t="shared" si="18"/>
        <v>TRAK-P.1</v>
      </c>
      <c r="C830" s="687" t="str">
        <f>'10'!N61</f>
        <v>Ne</v>
      </c>
    </row>
    <row r="831" spans="1:3" x14ac:dyDescent="0.3">
      <c r="A831" s="2" t="s">
        <v>760</v>
      </c>
      <c r="B831" s="681" t="str">
        <f t="shared" si="18"/>
        <v>TRAK-P.2</v>
      </c>
      <c r="C831" s="687" t="str">
        <f>'10'!N62</f>
        <v>Ne</v>
      </c>
    </row>
    <row r="832" spans="1:3" x14ac:dyDescent="0.3">
      <c r="A832" s="2" t="s">
        <v>761</v>
      </c>
      <c r="B832" s="681" t="str">
        <f t="shared" si="18"/>
        <v>TRAK-P.3</v>
      </c>
      <c r="C832" s="687" t="str">
        <f>'10'!N63</f>
        <v>Ne</v>
      </c>
    </row>
    <row r="833" spans="1:3" x14ac:dyDescent="0.3">
      <c r="A833" s="2" t="s">
        <v>762</v>
      </c>
      <c r="B833" s="681" t="str">
        <f t="shared" si="18"/>
        <v>TRAK-P.4</v>
      </c>
      <c r="C833" s="687" t="str">
        <f>'10'!N64</f>
        <v>Ne</v>
      </c>
    </row>
    <row r="834" spans="1:3" x14ac:dyDescent="0.3">
      <c r="A834" s="2" t="s">
        <v>763</v>
      </c>
      <c r="B834" s="681" t="str">
        <f t="shared" si="18"/>
        <v>TRAK-P.5</v>
      </c>
      <c r="C834" s="687" t="str">
        <f>'10'!N65</f>
        <v>Ne</v>
      </c>
    </row>
    <row r="835" spans="1:3" x14ac:dyDescent="0.3">
      <c r="A835" s="2" t="s">
        <v>764</v>
      </c>
      <c r="B835" s="681" t="str">
        <f t="shared" si="18"/>
        <v>TRAK-P.6</v>
      </c>
      <c r="C835" s="687" t="str">
        <f>'10'!N66</f>
        <v>Ne</v>
      </c>
    </row>
    <row r="836" spans="1:3" x14ac:dyDescent="0.3">
      <c r="A836" s="2" t="s">
        <v>765</v>
      </c>
      <c r="B836" s="681" t="str">
        <f t="shared" si="18"/>
        <v>TRAK-P.7</v>
      </c>
      <c r="C836" s="687" t="str">
        <f>'10'!N67</f>
        <v>Ne</v>
      </c>
    </row>
    <row r="837" spans="1:3" x14ac:dyDescent="0.3">
      <c r="A837" s="2" t="s">
        <v>766</v>
      </c>
      <c r="B837" s="681" t="str">
        <f t="shared" si="18"/>
        <v>TRAK-P.8</v>
      </c>
      <c r="C837" s="687" t="str">
        <f>'10'!N68</f>
        <v>Ne</v>
      </c>
    </row>
    <row r="838" spans="1:3" x14ac:dyDescent="0.3">
      <c r="A838" s="2" t="s">
        <v>767</v>
      </c>
      <c r="B838" s="681" t="str">
        <f t="shared" si="18"/>
        <v>TRAK-P.9</v>
      </c>
      <c r="C838" s="687" t="str">
        <f>'10'!N69</f>
        <v>Ne</v>
      </c>
    </row>
    <row r="839" spans="1:3" x14ac:dyDescent="0.3">
      <c r="A839" s="2" t="s">
        <v>768</v>
      </c>
      <c r="B839" s="683" t="str">
        <f t="shared" si="18"/>
        <v>TRAK-P.10</v>
      </c>
      <c r="C839" s="689" t="str">
        <f>'10'!N70</f>
        <v>Ne</v>
      </c>
    </row>
    <row r="840" spans="1:3" x14ac:dyDescent="0.3">
      <c r="A840" s="2" t="s">
        <v>769</v>
      </c>
      <c r="B840" s="675" t="str">
        <f t="shared" si="18"/>
        <v>F dalis. Pagal priemonę remiamų projektų pobūdis:</v>
      </c>
      <c r="C840" s="676"/>
    </row>
    <row r="841" spans="1:3" x14ac:dyDescent="0.3">
      <c r="A841" s="2" t="s">
        <v>770</v>
      </c>
      <c r="B841" s="671" t="str">
        <f t="shared" ref="B841:B850" si="19">B764</f>
        <v>Remiami pelno projektai</v>
      </c>
      <c r="C841" s="672" t="str">
        <f>'10'!N72</f>
        <v>Ne</v>
      </c>
    </row>
    <row r="842" spans="1:3" ht="57.6" x14ac:dyDescent="0.3">
      <c r="A842" s="2" t="s">
        <v>771</v>
      </c>
      <c r="B842" s="673" t="str">
        <f t="shared" si="19"/>
        <v>Remiami projektai, susiję su žinių perdavimu, įskaitant konsultacijas, mokymą ir keitimąsi žiniomis apie tvarią, ekonominę, socialinę, aplinką ir klimatą tausojančią veiklą (aktualu rodikliui L801)</v>
      </c>
      <c r="C842" s="672" t="str">
        <f>'10'!N73</f>
        <v>Ne</v>
      </c>
    </row>
    <row r="843" spans="1:3" ht="57.6" x14ac:dyDescent="0.3">
      <c r="A843" s="2" t="s">
        <v>772</v>
      </c>
      <c r="B843" s="673" t="str">
        <f t="shared" si="19"/>
        <v>Remiami projektai, susiję su gamintojų organizacijomis, vietinėmis rinkomis, trumpomis tiekimo grandinėmis ir kokybės schemomis, įskaitant paramą investicijoms, rinkodaros veiklą ir kt. (aktualu rodikliui L802)</v>
      </c>
      <c r="C843" s="672" t="str">
        <f>'10'!N74</f>
        <v>Ne</v>
      </c>
    </row>
    <row r="844" spans="1:3" ht="43.2" x14ac:dyDescent="0.3">
      <c r="A844" s="2" t="s">
        <v>773</v>
      </c>
      <c r="B844" s="673" t="str">
        <f t="shared" si="19"/>
        <v>Remiami projektai, susiję su atsinaujinančios energijos gamybos pajėgumais, įskaitant biologinę (aktualu rodikliui L803)</v>
      </c>
      <c r="C844" s="672" t="str">
        <f>'10'!N75</f>
        <v>Ne</v>
      </c>
    </row>
    <row r="845" spans="1:3" ht="43.2" x14ac:dyDescent="0.3">
      <c r="A845" s="2" t="s">
        <v>774</v>
      </c>
      <c r="B845" s="673" t="str">
        <f t="shared" si="19"/>
        <v>Remiami projektai, prisidedantys prie aplinkos tvarumo, klimato kaitos švelninimo bei prisitaikymo prie jos tikslų įgyvendinimo kaimo vietovėse (aktualu rodikliui L804)</v>
      </c>
      <c r="C845" s="672" t="str">
        <f>'10'!N76</f>
        <v>Ne</v>
      </c>
    </row>
    <row r="846" spans="1:3" ht="28.8" x14ac:dyDescent="0.3">
      <c r="A846" s="2" t="s">
        <v>775</v>
      </c>
      <c r="B846" s="673" t="str">
        <f t="shared" si="19"/>
        <v>Remiami projektai, kurie kuria darbo vietas (aktualu rodikliui L805)</v>
      </c>
      <c r="C846" s="672" t="str">
        <f>'10'!N77</f>
        <v>Ne</v>
      </c>
    </row>
    <row r="847" spans="1:3" ht="28.8" x14ac:dyDescent="0.3">
      <c r="A847" s="2" t="s">
        <v>776</v>
      </c>
      <c r="B847" s="673" t="str">
        <f t="shared" si="19"/>
        <v>Remiami kaimo verslų, įskaitant bioekonomiką, projektai (aktualu rodikliui L 806)</v>
      </c>
      <c r="C847" s="672" t="str">
        <f>'10'!N78</f>
        <v>Ne</v>
      </c>
    </row>
    <row r="848" spans="1:3" ht="28.8" x14ac:dyDescent="0.3">
      <c r="A848" s="2" t="s">
        <v>777</v>
      </c>
      <c r="B848" s="673" t="str">
        <f t="shared" si="19"/>
        <v>Remiami projektai, susiję su sumanių kaimų strategijomis (aktualu rodikliui L807)</v>
      </c>
      <c r="C848" s="672" t="str">
        <f>'10'!N79</f>
        <v>Ne</v>
      </c>
    </row>
    <row r="849" spans="1:3" ht="28.8" x14ac:dyDescent="0.3">
      <c r="A849" s="2" t="s">
        <v>778</v>
      </c>
      <c r="B849" s="673" t="str">
        <f t="shared" si="19"/>
        <v>Remiami projektai, gerinantys paslaugų prieinamumą ir infrastruktūrą (aktualu rodikliui L808)</v>
      </c>
      <c r="C849" s="672" t="str">
        <f>'10'!N80</f>
        <v>Ne</v>
      </c>
    </row>
    <row r="850" spans="1:3" ht="28.8" x14ac:dyDescent="0.3">
      <c r="A850" s="2" t="s">
        <v>779</v>
      </c>
      <c r="B850" s="673" t="str">
        <f t="shared" si="19"/>
        <v>Remiami socialinės įtraukties projektai (aktualu rodikliui L809)</v>
      </c>
      <c r="C850" s="672" t="str">
        <f>'10'!N81</f>
        <v>Ne</v>
      </c>
    </row>
    <row r="851" spans="1:3" x14ac:dyDescent="0.3">
      <c r="B851" s="649"/>
      <c r="C851" s="685"/>
    </row>
    <row r="852" spans="1:3" x14ac:dyDescent="0.3">
      <c r="A852" s="1"/>
      <c r="B852" s="362"/>
      <c r="C852" s="686" t="str">
        <f>'10'!O6</f>
        <v>12 priemonė</v>
      </c>
    </row>
    <row r="853" spans="1:3" x14ac:dyDescent="0.3">
      <c r="A853" s="2" t="s">
        <v>188</v>
      </c>
      <c r="B853" s="509" t="str">
        <f>B776</f>
        <v>Priemonės pavadinimas</v>
      </c>
      <c r="C853" s="670">
        <f>'10'!O7</f>
        <v>0</v>
      </c>
    </row>
    <row r="854" spans="1:3" x14ac:dyDescent="0.3">
      <c r="A854" s="2" t="s">
        <v>189</v>
      </c>
      <c r="B854" s="671" t="str">
        <f t="shared" ref="B854:B917" si="20">B777</f>
        <v>Priemonės rūšis</v>
      </c>
      <c r="C854" s="670">
        <f>'10'!O8</f>
        <v>0</v>
      </c>
    </row>
    <row r="855" spans="1:3" x14ac:dyDescent="0.3">
      <c r="A855" s="2" t="s">
        <v>190</v>
      </c>
      <c r="B855" s="671" t="str">
        <f t="shared" si="20"/>
        <v>VVG teritorijos poreikių, kuriuos tenkina priemonė, skaičius</v>
      </c>
      <c r="C855" s="670">
        <f>'10'!O9</f>
        <v>0</v>
      </c>
    </row>
    <row r="856" spans="1:3" x14ac:dyDescent="0.3">
      <c r="A856" s="2" t="s">
        <v>191</v>
      </c>
      <c r="B856" s="671" t="str">
        <f t="shared" si="20"/>
        <v>BŽŪP tikslų, kuriuos įgyvendina priemonė, skaičius</v>
      </c>
      <c r="C856" s="670">
        <f>'10'!O10</f>
        <v>0</v>
      </c>
    </row>
    <row r="857" spans="1:3" x14ac:dyDescent="0.3">
      <c r="A857" s="2" t="s">
        <v>192</v>
      </c>
      <c r="B857" s="671" t="str">
        <f t="shared" si="20"/>
        <v>Pagrindinis BŽŪP tikslas, kurį įgyvendina VPS priemonė</v>
      </c>
      <c r="C857" s="672" t="str">
        <f>'10'!O11</f>
        <v>Pasirinkite</v>
      </c>
    </row>
    <row r="858" spans="1:3" ht="28.8" x14ac:dyDescent="0.3">
      <c r="A858" s="2" t="s">
        <v>193</v>
      </c>
      <c r="B858" s="673" t="str">
        <f t="shared" si="20"/>
        <v>Ar priemonė prisideda prie 4 konkretaus BŽŪP tikslo? (tikslas nurodytas 5 lape)</v>
      </c>
      <c r="C858" s="672" t="str">
        <f>'10'!O12</f>
        <v>Ne</v>
      </c>
    </row>
    <row r="859" spans="1:3" ht="28.8" x14ac:dyDescent="0.3">
      <c r="A859" s="2" t="s">
        <v>194</v>
      </c>
      <c r="B859" s="673" t="str">
        <f t="shared" si="20"/>
        <v>Ar priemonė prisideda prie 5 konkretaus BŽŪP tikslo? (tikslas nurodytas 5 lape)</v>
      </c>
      <c r="C859" s="672" t="str">
        <f>'10'!O13</f>
        <v>Ne</v>
      </c>
    </row>
    <row r="860" spans="1:3" ht="28.8" x14ac:dyDescent="0.3">
      <c r="A860" s="2" t="s">
        <v>195</v>
      </c>
      <c r="B860" s="673" t="str">
        <f t="shared" si="20"/>
        <v>Ar priemonė prisideda prie 6 konkretaus BŽŪP tikslo? (tikslas nurodytas 5 lape)</v>
      </c>
      <c r="C860" s="672" t="str">
        <f>'10'!O14</f>
        <v>Ne</v>
      </c>
    </row>
    <row r="861" spans="1:3" ht="28.8" x14ac:dyDescent="0.3">
      <c r="A861" s="2" t="s">
        <v>196</v>
      </c>
      <c r="B861" s="673" t="str">
        <f t="shared" si="20"/>
        <v>Ar priemonė prisideda prie 9 konkretaus BŽŪP tikslo? (tikslas nurodytas 5 lape)</v>
      </c>
      <c r="C861" s="672" t="str">
        <f>'10'!O15</f>
        <v>Ne</v>
      </c>
    </row>
    <row r="862" spans="1:3" x14ac:dyDescent="0.3">
      <c r="A862" s="2" t="s">
        <v>94</v>
      </c>
      <c r="B862" s="675" t="str">
        <f t="shared" si="20"/>
        <v>A dalis. Priemonės intervencijos logika:</v>
      </c>
      <c r="C862" s="676"/>
    </row>
    <row r="863" spans="1:3" ht="43.2" x14ac:dyDescent="0.3">
      <c r="A863" s="2" t="s">
        <v>197</v>
      </c>
      <c r="B863" s="673" t="str">
        <f t="shared" si="20"/>
        <v>Priemonės tikslas, ryšys su pagrindiniu BŽŪP tikslu ir VVG teritorijos poreikiais (problemomis ir (arba) potencialu), ryšys su VPS tema (jei taikoma)</v>
      </c>
      <c r="C863" s="677">
        <f>'10'!O17</f>
        <v>0</v>
      </c>
    </row>
    <row r="864" spans="1:3" x14ac:dyDescent="0.3">
      <c r="A864" s="2" t="s">
        <v>198</v>
      </c>
      <c r="B864" s="671" t="str">
        <f t="shared" si="20"/>
        <v>Pokytis, kurio siekiama VPS priemone</v>
      </c>
      <c r="C864" s="677">
        <f>'10'!O18</f>
        <v>0</v>
      </c>
    </row>
    <row r="865" spans="1:3" ht="28.8" x14ac:dyDescent="0.3">
      <c r="A865" s="2" t="s">
        <v>199</v>
      </c>
      <c r="B865" s="509" t="str">
        <f t="shared" si="20"/>
        <v>Kaip priemonė prisidės prie horizontalaus tikslo d įgyvendinimo? (pildoma, jei taikoma)</v>
      </c>
      <c r="C865" s="677">
        <f>'10'!O19</f>
        <v>0</v>
      </c>
    </row>
    <row r="866" spans="1:3" ht="28.8" x14ac:dyDescent="0.3">
      <c r="A866" s="2" t="s">
        <v>200</v>
      </c>
      <c r="B866" s="509" t="str">
        <f t="shared" si="20"/>
        <v>Kaip priemonė prisidės prie horizontalaus tikslo e įgyvendinimo? (pildoma, jei taikoma)</v>
      </c>
      <c r="C866" s="677">
        <f>'10'!O20</f>
        <v>0</v>
      </c>
    </row>
    <row r="867" spans="1:3" ht="28.8" x14ac:dyDescent="0.3">
      <c r="A867" s="2" t="s">
        <v>201</v>
      </c>
      <c r="B867" s="509" t="str">
        <f t="shared" si="20"/>
        <v>Kaip priemonė prisidės prie horizontalaus tikslo f įgyvendinimo? (pildoma, jei taikoma)</v>
      </c>
      <c r="C867" s="677">
        <f>'10'!O21</f>
        <v>0</v>
      </c>
    </row>
    <row r="868" spans="1:3" ht="28.8" x14ac:dyDescent="0.3">
      <c r="A868" s="2" t="s">
        <v>202</v>
      </c>
      <c r="B868" s="509" t="str">
        <f t="shared" si="20"/>
        <v>Kaip priemonė prisidės prie horizontalaus tikslo i įgyvendinimo? (pildoma, jei taikoma)</v>
      </c>
      <c r="C868" s="677">
        <f>'10'!O22</f>
        <v>0</v>
      </c>
    </row>
    <row r="869" spans="1:3" ht="28.8" x14ac:dyDescent="0.3">
      <c r="A869" s="2" t="s">
        <v>203</v>
      </c>
      <c r="B869" s="675" t="str">
        <f t="shared" si="20"/>
        <v>B dalis. Pareiškėjų ir projektų tinkamumo sąlygos, projektų atrankos principai:</v>
      </c>
      <c r="C869" s="676"/>
    </row>
    <row r="870" spans="1:3" x14ac:dyDescent="0.3">
      <c r="A870" s="2" t="s">
        <v>204</v>
      </c>
      <c r="B870" s="509" t="str">
        <f t="shared" si="20"/>
        <v>Pagal priemonę remiamos veiklos</v>
      </c>
      <c r="C870" s="677">
        <f>'10'!O24</f>
        <v>0</v>
      </c>
    </row>
    <row r="871" spans="1:3" ht="28.8" x14ac:dyDescent="0.3">
      <c r="A871" s="2" t="s">
        <v>205</v>
      </c>
      <c r="B871" s="671" t="str">
        <f t="shared" si="20"/>
        <v>Tinkami pareiškėjai ir partneriai (jei taikomas reikalavimas projektus įgyvendinti su partneriais)</v>
      </c>
      <c r="C871" s="677">
        <f>'10'!O25</f>
        <v>0</v>
      </c>
    </row>
    <row r="872" spans="1:3" ht="28.8" x14ac:dyDescent="0.3">
      <c r="A872" s="2" t="s">
        <v>206</v>
      </c>
      <c r="B872" s="671" t="str">
        <f t="shared" si="20"/>
        <v>Priemonės tikslinė grupė (pildoma, jei nesutampa su tinkamais pareiškėjais ir (arba) partneriais)</v>
      </c>
      <c r="C872" s="677">
        <f>'10'!O26</f>
        <v>0</v>
      </c>
    </row>
    <row r="873" spans="1:3" x14ac:dyDescent="0.3">
      <c r="A873" s="2" t="s">
        <v>725</v>
      </c>
      <c r="B873" s="509" t="str">
        <f t="shared" si="20"/>
        <v>Tinkamumo sąlygos pareiškėjams ir projektams</v>
      </c>
      <c r="C873" s="677">
        <f>'10'!O27</f>
        <v>0</v>
      </c>
    </row>
    <row r="874" spans="1:3" x14ac:dyDescent="0.3">
      <c r="A874" s="2" t="s">
        <v>726</v>
      </c>
      <c r="B874" s="673" t="str">
        <f t="shared" si="20"/>
        <v>Projektų atrankos principai</v>
      </c>
      <c r="C874" s="677">
        <f>'10'!O28</f>
        <v>0</v>
      </c>
    </row>
    <row r="875" spans="1:3" x14ac:dyDescent="0.3">
      <c r="A875" s="2" t="s">
        <v>727</v>
      </c>
      <c r="B875" s="509" t="str">
        <f t="shared" si="20"/>
        <v>Planuojamų kvietimų teikti paraiškas skaičius</v>
      </c>
      <c r="C875" s="670">
        <f>'10'!O29</f>
        <v>0</v>
      </c>
    </row>
    <row r="876" spans="1:3" x14ac:dyDescent="0.3">
      <c r="A876" s="2" t="s">
        <v>728</v>
      </c>
      <c r="B876" s="651" t="str">
        <f t="shared" si="20"/>
        <v>C dalis. Paramos dydžiai:</v>
      </c>
      <c r="C876" s="676"/>
    </row>
    <row r="877" spans="1:3" x14ac:dyDescent="0.3">
      <c r="A877" s="2" t="s">
        <v>729</v>
      </c>
      <c r="B877" s="509" t="str">
        <f t="shared" si="20"/>
        <v>Didžiausia paramos suma vietos projektui, Eur</v>
      </c>
      <c r="C877" s="677">
        <f>'10'!O31</f>
        <v>0</v>
      </c>
    </row>
    <row r="878" spans="1:3" x14ac:dyDescent="0.3">
      <c r="A878" s="2" t="s">
        <v>730</v>
      </c>
      <c r="B878" s="509" t="str">
        <f t="shared" si="20"/>
        <v xml:space="preserve">Paramos lyginamoji dalis, proc. </v>
      </c>
      <c r="C878" s="677">
        <f>'10'!O32</f>
        <v>0</v>
      </c>
    </row>
    <row r="879" spans="1:3" x14ac:dyDescent="0.3">
      <c r="A879" s="2" t="s">
        <v>731</v>
      </c>
      <c r="B879" s="509" t="str">
        <f t="shared" si="20"/>
        <v>Planuojama paramos suma priemonei, Eur</v>
      </c>
      <c r="C879" s="678">
        <f>'10'!O33</f>
        <v>0</v>
      </c>
    </row>
    <row r="880" spans="1:3" x14ac:dyDescent="0.3">
      <c r="A880" s="2" t="s">
        <v>732</v>
      </c>
      <c r="B880" s="509" t="str">
        <f t="shared" si="20"/>
        <v>Planuojama paremti projektų (rodiklis L700)</v>
      </c>
      <c r="C880" s="679">
        <f>'10'!O34</f>
        <v>0</v>
      </c>
    </row>
    <row r="881" spans="1:3" x14ac:dyDescent="0.3">
      <c r="A881" s="2" t="s">
        <v>733</v>
      </c>
      <c r="B881" s="509" t="str">
        <f t="shared" si="20"/>
        <v>Paaiškinimas, kaip nustatyta rodiklio L700 reikšmė</v>
      </c>
      <c r="C881" s="677">
        <f>'10'!O35</f>
        <v>0</v>
      </c>
    </row>
    <row r="882" spans="1:3" ht="28.8" x14ac:dyDescent="0.3">
      <c r="A882" s="2" t="s">
        <v>734</v>
      </c>
      <c r="B882" s="651" t="str">
        <f t="shared" si="20"/>
        <v>D dalis. Priemonės indėlis į ES ir nacionalinių horizontaliųjų principų įgyvendinimą:</v>
      </c>
      <c r="C882" s="676"/>
    </row>
    <row r="883" spans="1:3" x14ac:dyDescent="0.3">
      <c r="A883" s="2" t="s">
        <v>735</v>
      </c>
      <c r="B883" s="680" t="str">
        <f t="shared" si="20"/>
        <v>Subregioninės vietovės principas:</v>
      </c>
      <c r="C883" s="676"/>
    </row>
    <row r="884" spans="1:3" ht="28.8" x14ac:dyDescent="0.3">
      <c r="A884" s="2" t="s">
        <v>736</v>
      </c>
      <c r="B884" s="509" t="str">
        <f t="shared" si="20"/>
        <v>Ar siekiama, kad pagal priemonę finansuojami projektai apimtų visas VVG teritorijos seniūnijas?</v>
      </c>
      <c r="C884" s="672" t="str">
        <f>'10'!O38</f>
        <v>Ne</v>
      </c>
    </row>
    <row r="885" spans="1:3" x14ac:dyDescent="0.3">
      <c r="A885" s="2" t="s">
        <v>737</v>
      </c>
      <c r="B885" s="509" t="str">
        <f t="shared" si="20"/>
        <v>Pasirinkimo pagrindimas</v>
      </c>
      <c r="C885" s="677">
        <f>'10'!O39</f>
        <v>0</v>
      </c>
    </row>
    <row r="886" spans="1:3" x14ac:dyDescent="0.3">
      <c r="A886" s="2" t="s">
        <v>738</v>
      </c>
      <c r="B886" s="680" t="str">
        <f t="shared" si="20"/>
        <v>Partnerystės principas:</v>
      </c>
      <c r="C886" s="676"/>
    </row>
    <row r="887" spans="1:3" ht="28.8" x14ac:dyDescent="0.3">
      <c r="A887" s="2" t="s">
        <v>739</v>
      </c>
      <c r="B887" s="509" t="str">
        <f t="shared" si="20"/>
        <v>Ar siekiama, kad pagal priemonę finansuojami projektai būtų vykdomi su partneriais?</v>
      </c>
      <c r="C887" s="672" t="str">
        <f>'10'!O41</f>
        <v>Ne</v>
      </c>
    </row>
    <row r="888" spans="1:3" x14ac:dyDescent="0.3">
      <c r="A888" s="2" t="s">
        <v>740</v>
      </c>
      <c r="B888" s="509" t="str">
        <f t="shared" si="20"/>
        <v>Pasirinkimo pagrindimas</v>
      </c>
      <c r="C888" s="677">
        <f>'10'!O42</f>
        <v>0</v>
      </c>
    </row>
    <row r="889" spans="1:3" x14ac:dyDescent="0.3">
      <c r="A889" s="2" t="s">
        <v>741</v>
      </c>
      <c r="B889" s="680" t="str">
        <f t="shared" si="20"/>
        <v>Inovacijų principas:</v>
      </c>
      <c r="C889" s="676"/>
    </row>
    <row r="890" spans="1:3" ht="28.8" x14ac:dyDescent="0.3">
      <c r="A890" s="2" t="s">
        <v>742</v>
      </c>
      <c r="B890" s="509" t="str">
        <f t="shared" si="20"/>
        <v>Ar siekiama, kad pagal priemonę finansuojami projektai būtų skirti inovacijoms vietos lygiu diegti?</v>
      </c>
      <c r="C890" s="672" t="str">
        <f>'10'!O44</f>
        <v>Ne</v>
      </c>
    </row>
    <row r="891" spans="1:3" x14ac:dyDescent="0.3">
      <c r="A891" s="2" t="s">
        <v>743</v>
      </c>
      <c r="B891" s="509" t="str">
        <f t="shared" si="20"/>
        <v>Pasirinkimo pagrindimas</v>
      </c>
      <c r="C891" s="677">
        <f>'10'!O45</f>
        <v>0</v>
      </c>
    </row>
    <row r="892" spans="1:3" ht="28.8" x14ac:dyDescent="0.3">
      <c r="A892" s="2" t="s">
        <v>744</v>
      </c>
      <c r="B892" s="509" t="str">
        <f t="shared" si="20"/>
        <v>Planuojama paremti projektų, skirtų inovacijoms vietos lygiu diegti (rodiklis L710)</v>
      </c>
      <c r="C892" s="679">
        <f>'10'!O46</f>
        <v>0</v>
      </c>
    </row>
    <row r="893" spans="1:3" x14ac:dyDescent="0.3">
      <c r="A893" s="2" t="s">
        <v>745</v>
      </c>
      <c r="B893" s="680" t="str">
        <f t="shared" si="20"/>
        <v>Lyčių lygybė ir nediskriminavimas:</v>
      </c>
      <c r="C893" s="676"/>
    </row>
    <row r="894" spans="1:3" ht="28.8" x14ac:dyDescent="0.3">
      <c r="A894" s="2" t="s">
        <v>746</v>
      </c>
      <c r="B894" s="509" t="str">
        <f t="shared" si="20"/>
        <v>Ar pagal priemonę finansuojami projektai, skirti lyčių lygybei ir nediskriminavimui?</v>
      </c>
      <c r="C894" s="672" t="str">
        <f>'10'!O48</f>
        <v>Ne</v>
      </c>
    </row>
    <row r="895" spans="1:3" x14ac:dyDescent="0.3">
      <c r="A895" s="2" t="s">
        <v>747</v>
      </c>
      <c r="B895" s="509" t="str">
        <f t="shared" si="20"/>
        <v>Pasirinkimo pagrindimas (jei taip, kaip bus užtikrinta)</v>
      </c>
      <c r="C895" s="677">
        <f>'10'!O49</f>
        <v>0</v>
      </c>
    </row>
    <row r="896" spans="1:3" x14ac:dyDescent="0.3">
      <c r="A896" s="2" t="s">
        <v>748</v>
      </c>
      <c r="B896" s="680" t="str">
        <f t="shared" si="20"/>
        <v>Jaunimas:</v>
      </c>
      <c r="C896" s="676"/>
    </row>
    <row r="897" spans="1:3" x14ac:dyDescent="0.3">
      <c r="A897" s="2" t="s">
        <v>749</v>
      </c>
      <c r="B897" s="509" t="str">
        <f t="shared" si="20"/>
        <v>Ar pagal priemonę finansuojami projektai, skirti jaunimui?</v>
      </c>
      <c r="C897" s="672" t="str">
        <f>'10'!O51</f>
        <v>Ne</v>
      </c>
    </row>
    <row r="898" spans="1:3" x14ac:dyDescent="0.3">
      <c r="A898" s="2" t="s">
        <v>750</v>
      </c>
      <c r="B898" s="509" t="str">
        <f t="shared" si="20"/>
        <v>Pasirinkimo pagrindimas (jei taip, kaip bus užtikrinta)</v>
      </c>
      <c r="C898" s="677">
        <f>'10'!O52</f>
        <v>0</v>
      </c>
    </row>
    <row r="899" spans="1:3" x14ac:dyDescent="0.3">
      <c r="A899" s="2" t="s">
        <v>751</v>
      </c>
      <c r="B899" s="675" t="str">
        <f t="shared" si="20"/>
        <v>E dalis. Priemonės rezultato rodikliai:</v>
      </c>
      <c r="C899" s="676"/>
    </row>
    <row r="900" spans="1:3" x14ac:dyDescent="0.3">
      <c r="A900" s="2" t="s">
        <v>752</v>
      </c>
      <c r="B900" s="680" t="str">
        <f t="shared" si="20"/>
        <v>SP rezultato rodiklių taikymas priemonei:</v>
      </c>
      <c r="C900" s="676"/>
    </row>
    <row r="901" spans="1:3" x14ac:dyDescent="0.3">
      <c r="A901" s="2" t="s">
        <v>753</v>
      </c>
      <c r="B901" s="681" t="str">
        <f t="shared" si="20"/>
        <v>R.3</v>
      </c>
      <c r="C901" s="687" t="str">
        <f>'10'!O55</f>
        <v>Ne</v>
      </c>
    </row>
    <row r="902" spans="1:3" x14ac:dyDescent="0.3">
      <c r="A902" s="2" t="s">
        <v>754</v>
      </c>
      <c r="B902" s="681" t="str">
        <f t="shared" si="20"/>
        <v>R.37</v>
      </c>
      <c r="C902" s="687" t="str">
        <f>'10'!O56</f>
        <v>Ne</v>
      </c>
    </row>
    <row r="903" spans="1:3" x14ac:dyDescent="0.3">
      <c r="A903" s="2" t="s">
        <v>755</v>
      </c>
      <c r="B903" s="681" t="str">
        <f t="shared" si="20"/>
        <v>R.39</v>
      </c>
      <c r="C903" s="687" t="str">
        <f>'10'!O57</f>
        <v>Ne</v>
      </c>
    </row>
    <row r="904" spans="1:3" x14ac:dyDescent="0.3">
      <c r="A904" s="2" t="s">
        <v>756</v>
      </c>
      <c r="B904" s="681" t="str">
        <f t="shared" si="20"/>
        <v>R.41</v>
      </c>
      <c r="C904" s="687" t="str">
        <f>'10'!O58</f>
        <v>Ne</v>
      </c>
    </row>
    <row r="905" spans="1:3" x14ac:dyDescent="0.3">
      <c r="A905" s="2" t="s">
        <v>757</v>
      </c>
      <c r="B905" s="681" t="str">
        <f t="shared" si="20"/>
        <v>R.42</v>
      </c>
      <c r="C905" s="687" t="str">
        <f>'10'!O59</f>
        <v>Ne</v>
      </c>
    </row>
    <row r="906" spans="1:3" x14ac:dyDescent="0.3">
      <c r="A906" s="2" t="s">
        <v>758</v>
      </c>
      <c r="B906" s="680" t="str">
        <f t="shared" si="20"/>
        <v>VPS rodiklių taikymas priemonei:</v>
      </c>
      <c r="C906" s="688"/>
    </row>
    <row r="907" spans="1:3" x14ac:dyDescent="0.3">
      <c r="A907" s="2" t="s">
        <v>759</v>
      </c>
      <c r="B907" s="681" t="str">
        <f t="shared" si="20"/>
        <v>TRAK-P.1</v>
      </c>
      <c r="C907" s="687" t="str">
        <f>'10'!O61</f>
        <v>Ne</v>
      </c>
    </row>
    <row r="908" spans="1:3" x14ac:dyDescent="0.3">
      <c r="A908" s="2" t="s">
        <v>760</v>
      </c>
      <c r="B908" s="681" t="str">
        <f t="shared" si="20"/>
        <v>TRAK-P.2</v>
      </c>
      <c r="C908" s="687" t="str">
        <f>'10'!O62</f>
        <v>Ne</v>
      </c>
    </row>
    <row r="909" spans="1:3" x14ac:dyDescent="0.3">
      <c r="A909" s="2" t="s">
        <v>761</v>
      </c>
      <c r="B909" s="681" t="str">
        <f t="shared" si="20"/>
        <v>TRAK-P.3</v>
      </c>
      <c r="C909" s="687" t="str">
        <f>'10'!O63</f>
        <v>Ne</v>
      </c>
    </row>
    <row r="910" spans="1:3" x14ac:dyDescent="0.3">
      <c r="A910" s="2" t="s">
        <v>762</v>
      </c>
      <c r="B910" s="681" t="str">
        <f t="shared" si="20"/>
        <v>TRAK-P.4</v>
      </c>
      <c r="C910" s="687" t="str">
        <f>'10'!O64</f>
        <v>Ne</v>
      </c>
    </row>
    <row r="911" spans="1:3" x14ac:dyDescent="0.3">
      <c r="A911" s="2" t="s">
        <v>763</v>
      </c>
      <c r="B911" s="681" t="str">
        <f t="shared" si="20"/>
        <v>TRAK-P.5</v>
      </c>
      <c r="C911" s="687" t="str">
        <f>'10'!O65</f>
        <v>Ne</v>
      </c>
    </row>
    <row r="912" spans="1:3" x14ac:dyDescent="0.3">
      <c r="A912" s="2" t="s">
        <v>764</v>
      </c>
      <c r="B912" s="681" t="str">
        <f t="shared" si="20"/>
        <v>TRAK-P.6</v>
      </c>
      <c r="C912" s="687" t="str">
        <f>'10'!O66</f>
        <v>Ne</v>
      </c>
    </row>
    <row r="913" spans="1:3" x14ac:dyDescent="0.3">
      <c r="A913" s="2" t="s">
        <v>765</v>
      </c>
      <c r="B913" s="681" t="str">
        <f t="shared" si="20"/>
        <v>TRAK-P.7</v>
      </c>
      <c r="C913" s="687" t="str">
        <f>'10'!O67</f>
        <v>Ne</v>
      </c>
    </row>
    <row r="914" spans="1:3" x14ac:dyDescent="0.3">
      <c r="A914" s="2" t="s">
        <v>766</v>
      </c>
      <c r="B914" s="681" t="str">
        <f t="shared" si="20"/>
        <v>TRAK-P.8</v>
      </c>
      <c r="C914" s="687" t="str">
        <f>'10'!O68</f>
        <v>Ne</v>
      </c>
    </row>
    <row r="915" spans="1:3" x14ac:dyDescent="0.3">
      <c r="A915" s="2" t="s">
        <v>767</v>
      </c>
      <c r="B915" s="681" t="str">
        <f t="shared" si="20"/>
        <v>TRAK-P.9</v>
      </c>
      <c r="C915" s="687" t="str">
        <f>'10'!O69</f>
        <v>Ne</v>
      </c>
    </row>
    <row r="916" spans="1:3" x14ac:dyDescent="0.3">
      <c r="A916" s="2" t="s">
        <v>768</v>
      </c>
      <c r="B916" s="683" t="str">
        <f t="shared" si="20"/>
        <v>TRAK-P.10</v>
      </c>
      <c r="C916" s="689" t="str">
        <f>'10'!O70</f>
        <v>Ne</v>
      </c>
    </row>
    <row r="917" spans="1:3" x14ac:dyDescent="0.3">
      <c r="A917" s="2" t="s">
        <v>769</v>
      </c>
      <c r="B917" s="675" t="str">
        <f t="shared" si="20"/>
        <v>F dalis. Pagal priemonę remiamų projektų pobūdis:</v>
      </c>
      <c r="C917" s="676"/>
    </row>
    <row r="918" spans="1:3" x14ac:dyDescent="0.3">
      <c r="A918" s="2" t="s">
        <v>770</v>
      </c>
      <c r="B918" s="671" t="str">
        <f t="shared" ref="B918:B927" si="21">B841</f>
        <v>Remiami pelno projektai</v>
      </c>
      <c r="C918" s="672" t="str">
        <f>'10'!O72</f>
        <v>Ne</v>
      </c>
    </row>
    <row r="919" spans="1:3" ht="57.6" x14ac:dyDescent="0.3">
      <c r="A919" s="2" t="s">
        <v>771</v>
      </c>
      <c r="B919" s="673" t="str">
        <f t="shared" si="21"/>
        <v>Remiami projektai, susiję su žinių perdavimu, įskaitant konsultacijas, mokymą ir keitimąsi žiniomis apie tvarią, ekonominę, socialinę, aplinką ir klimatą tausojančią veiklą (aktualu rodikliui L801)</v>
      </c>
      <c r="C919" s="672" t="str">
        <f>'10'!O73</f>
        <v>Ne</v>
      </c>
    </row>
    <row r="920" spans="1:3" ht="57.6" x14ac:dyDescent="0.3">
      <c r="A920" s="2" t="s">
        <v>772</v>
      </c>
      <c r="B920" s="673" t="str">
        <f t="shared" si="21"/>
        <v>Remiami projektai, susiję su gamintojų organizacijomis, vietinėmis rinkomis, trumpomis tiekimo grandinėmis ir kokybės schemomis, įskaitant paramą investicijoms, rinkodaros veiklą ir kt. (aktualu rodikliui L802)</v>
      </c>
      <c r="C920" s="672" t="str">
        <f>'10'!O74</f>
        <v>Ne</v>
      </c>
    </row>
    <row r="921" spans="1:3" ht="43.2" x14ac:dyDescent="0.3">
      <c r="A921" s="2" t="s">
        <v>773</v>
      </c>
      <c r="B921" s="673" t="str">
        <f t="shared" si="21"/>
        <v>Remiami projektai, susiję su atsinaujinančios energijos gamybos pajėgumais, įskaitant biologinę (aktualu rodikliui L803)</v>
      </c>
      <c r="C921" s="672" t="str">
        <f>'10'!O75</f>
        <v>Ne</v>
      </c>
    </row>
    <row r="922" spans="1:3" ht="43.2" x14ac:dyDescent="0.3">
      <c r="A922" s="2" t="s">
        <v>774</v>
      </c>
      <c r="B922" s="673" t="str">
        <f t="shared" si="21"/>
        <v>Remiami projektai, prisidedantys prie aplinkos tvarumo, klimato kaitos švelninimo bei prisitaikymo prie jos tikslų įgyvendinimo kaimo vietovėse (aktualu rodikliui L804)</v>
      </c>
      <c r="C922" s="672" t="str">
        <f>'10'!O76</f>
        <v>Ne</v>
      </c>
    </row>
    <row r="923" spans="1:3" ht="28.8" x14ac:dyDescent="0.3">
      <c r="A923" s="2" t="s">
        <v>775</v>
      </c>
      <c r="B923" s="673" t="str">
        <f t="shared" si="21"/>
        <v>Remiami projektai, kurie kuria darbo vietas (aktualu rodikliui L805)</v>
      </c>
      <c r="C923" s="672" t="str">
        <f>'10'!O77</f>
        <v>Ne</v>
      </c>
    </row>
    <row r="924" spans="1:3" ht="28.8" x14ac:dyDescent="0.3">
      <c r="A924" s="2" t="s">
        <v>776</v>
      </c>
      <c r="B924" s="673" t="str">
        <f t="shared" si="21"/>
        <v>Remiami kaimo verslų, įskaitant bioekonomiką, projektai (aktualu rodikliui L 806)</v>
      </c>
      <c r="C924" s="672" t="str">
        <f>'10'!O78</f>
        <v>Ne</v>
      </c>
    </row>
    <row r="925" spans="1:3" ht="28.8" x14ac:dyDescent="0.3">
      <c r="A925" s="2" t="s">
        <v>777</v>
      </c>
      <c r="B925" s="673" t="str">
        <f t="shared" si="21"/>
        <v>Remiami projektai, susiję su sumanių kaimų strategijomis (aktualu rodikliui L807)</v>
      </c>
      <c r="C925" s="672" t="str">
        <f>'10'!O79</f>
        <v>Ne</v>
      </c>
    </row>
    <row r="926" spans="1:3" ht="28.8" x14ac:dyDescent="0.3">
      <c r="A926" s="2" t="s">
        <v>778</v>
      </c>
      <c r="B926" s="673" t="str">
        <f t="shared" si="21"/>
        <v>Remiami projektai, gerinantys paslaugų prieinamumą ir infrastruktūrą (aktualu rodikliui L808)</v>
      </c>
      <c r="C926" s="672" t="str">
        <f>'10'!O80</f>
        <v>Ne</v>
      </c>
    </row>
    <row r="927" spans="1:3" ht="28.8" x14ac:dyDescent="0.3">
      <c r="A927" s="2" t="s">
        <v>779</v>
      </c>
      <c r="B927" s="673" t="str">
        <f t="shared" si="21"/>
        <v>Remiami socialinės įtraukties projektai (aktualu rodikliui L809)</v>
      </c>
      <c r="C927" s="672" t="str">
        <f>'10'!O81</f>
        <v>Ne</v>
      </c>
    </row>
    <row r="928" spans="1:3" x14ac:dyDescent="0.3">
      <c r="B928" s="649"/>
      <c r="C928" s="685"/>
    </row>
    <row r="929" spans="1:3" x14ac:dyDescent="0.3">
      <c r="A929" s="1"/>
      <c r="B929" s="362"/>
      <c r="C929" s="686" t="str">
        <f>'10'!P6</f>
        <v>13 priemonė</v>
      </c>
    </row>
    <row r="930" spans="1:3" x14ac:dyDescent="0.3">
      <c r="A930" s="2" t="s">
        <v>188</v>
      </c>
      <c r="B930" s="509" t="str">
        <f>B853</f>
        <v>Priemonės pavadinimas</v>
      </c>
      <c r="C930" s="670">
        <f>'10'!P7</f>
        <v>0</v>
      </c>
    </row>
    <row r="931" spans="1:3" x14ac:dyDescent="0.3">
      <c r="A931" s="2" t="s">
        <v>189</v>
      </c>
      <c r="B931" s="671" t="str">
        <f t="shared" ref="B931:B994" si="22">B854</f>
        <v>Priemonės rūšis</v>
      </c>
      <c r="C931" s="670">
        <f>'10'!P8</f>
        <v>0</v>
      </c>
    </row>
    <row r="932" spans="1:3" x14ac:dyDescent="0.3">
      <c r="A932" s="2" t="s">
        <v>190</v>
      </c>
      <c r="B932" s="671" t="str">
        <f t="shared" si="22"/>
        <v>VVG teritorijos poreikių, kuriuos tenkina priemonė, skaičius</v>
      </c>
      <c r="C932" s="670">
        <f>'10'!P9</f>
        <v>0</v>
      </c>
    </row>
    <row r="933" spans="1:3" x14ac:dyDescent="0.3">
      <c r="A933" s="2" t="s">
        <v>191</v>
      </c>
      <c r="B933" s="671" t="str">
        <f t="shared" si="22"/>
        <v>BŽŪP tikslų, kuriuos įgyvendina priemonė, skaičius</v>
      </c>
      <c r="C933" s="670">
        <f>'10'!P10</f>
        <v>0</v>
      </c>
    </row>
    <row r="934" spans="1:3" x14ac:dyDescent="0.3">
      <c r="A934" s="2" t="s">
        <v>192</v>
      </c>
      <c r="B934" s="671" t="str">
        <f t="shared" si="22"/>
        <v>Pagrindinis BŽŪP tikslas, kurį įgyvendina VPS priemonė</v>
      </c>
      <c r="C934" s="672" t="str">
        <f>'10'!P11</f>
        <v>Pasirinkite</v>
      </c>
    </row>
    <row r="935" spans="1:3" ht="28.8" x14ac:dyDescent="0.3">
      <c r="A935" s="2" t="s">
        <v>193</v>
      </c>
      <c r="B935" s="673" t="str">
        <f t="shared" si="22"/>
        <v>Ar priemonė prisideda prie 4 konkretaus BŽŪP tikslo? (tikslas nurodytas 5 lape)</v>
      </c>
      <c r="C935" s="672" t="str">
        <f>'10'!P12</f>
        <v>Ne</v>
      </c>
    </row>
    <row r="936" spans="1:3" ht="28.8" x14ac:dyDescent="0.3">
      <c r="A936" s="2" t="s">
        <v>194</v>
      </c>
      <c r="B936" s="673" t="str">
        <f t="shared" si="22"/>
        <v>Ar priemonė prisideda prie 5 konkretaus BŽŪP tikslo? (tikslas nurodytas 5 lape)</v>
      </c>
      <c r="C936" s="672" t="str">
        <f>'10'!P13</f>
        <v>Ne</v>
      </c>
    </row>
    <row r="937" spans="1:3" ht="28.8" x14ac:dyDescent="0.3">
      <c r="A937" s="2" t="s">
        <v>195</v>
      </c>
      <c r="B937" s="673" t="str">
        <f t="shared" si="22"/>
        <v>Ar priemonė prisideda prie 6 konkretaus BŽŪP tikslo? (tikslas nurodytas 5 lape)</v>
      </c>
      <c r="C937" s="672" t="str">
        <f>'10'!P14</f>
        <v>Ne</v>
      </c>
    </row>
    <row r="938" spans="1:3" ht="28.8" x14ac:dyDescent="0.3">
      <c r="A938" s="2" t="s">
        <v>196</v>
      </c>
      <c r="B938" s="673" t="str">
        <f t="shared" si="22"/>
        <v>Ar priemonė prisideda prie 9 konkretaus BŽŪP tikslo? (tikslas nurodytas 5 lape)</v>
      </c>
      <c r="C938" s="672" t="str">
        <f>'10'!P15</f>
        <v>Ne</v>
      </c>
    </row>
    <row r="939" spans="1:3" x14ac:dyDescent="0.3">
      <c r="A939" s="2" t="s">
        <v>94</v>
      </c>
      <c r="B939" s="675" t="str">
        <f t="shared" si="22"/>
        <v>A dalis. Priemonės intervencijos logika:</v>
      </c>
      <c r="C939" s="676"/>
    </row>
    <row r="940" spans="1:3" ht="43.2" x14ac:dyDescent="0.3">
      <c r="A940" s="2" t="s">
        <v>197</v>
      </c>
      <c r="B940" s="673" t="str">
        <f t="shared" si="22"/>
        <v>Priemonės tikslas, ryšys su pagrindiniu BŽŪP tikslu ir VVG teritorijos poreikiais (problemomis ir (arba) potencialu), ryšys su VPS tema (jei taikoma)</v>
      </c>
      <c r="C940" s="677">
        <f>'10'!P17</f>
        <v>0</v>
      </c>
    </row>
    <row r="941" spans="1:3" x14ac:dyDescent="0.3">
      <c r="A941" s="2" t="s">
        <v>198</v>
      </c>
      <c r="B941" s="671" t="str">
        <f t="shared" si="22"/>
        <v>Pokytis, kurio siekiama VPS priemone</v>
      </c>
      <c r="C941" s="677">
        <f>'10'!P18</f>
        <v>0</v>
      </c>
    </row>
    <row r="942" spans="1:3" ht="28.8" x14ac:dyDescent="0.3">
      <c r="A942" s="2" t="s">
        <v>199</v>
      </c>
      <c r="B942" s="509" t="str">
        <f t="shared" si="22"/>
        <v>Kaip priemonė prisidės prie horizontalaus tikslo d įgyvendinimo? (pildoma, jei taikoma)</v>
      </c>
      <c r="C942" s="677">
        <f>'10'!P19</f>
        <v>0</v>
      </c>
    </row>
    <row r="943" spans="1:3" ht="28.8" x14ac:dyDescent="0.3">
      <c r="A943" s="2" t="s">
        <v>200</v>
      </c>
      <c r="B943" s="509" t="str">
        <f t="shared" si="22"/>
        <v>Kaip priemonė prisidės prie horizontalaus tikslo e įgyvendinimo? (pildoma, jei taikoma)</v>
      </c>
      <c r="C943" s="677">
        <f>'10'!P20</f>
        <v>0</v>
      </c>
    </row>
    <row r="944" spans="1:3" ht="28.8" x14ac:dyDescent="0.3">
      <c r="A944" s="2" t="s">
        <v>201</v>
      </c>
      <c r="B944" s="509" t="str">
        <f t="shared" si="22"/>
        <v>Kaip priemonė prisidės prie horizontalaus tikslo f įgyvendinimo? (pildoma, jei taikoma)</v>
      </c>
      <c r="C944" s="677">
        <f>'10'!P21</f>
        <v>0</v>
      </c>
    </row>
    <row r="945" spans="1:3" ht="28.8" x14ac:dyDescent="0.3">
      <c r="A945" s="2" t="s">
        <v>202</v>
      </c>
      <c r="B945" s="509" t="str">
        <f t="shared" si="22"/>
        <v>Kaip priemonė prisidės prie horizontalaus tikslo i įgyvendinimo? (pildoma, jei taikoma)</v>
      </c>
      <c r="C945" s="677">
        <f>'10'!P22</f>
        <v>0</v>
      </c>
    </row>
    <row r="946" spans="1:3" ht="28.8" x14ac:dyDescent="0.3">
      <c r="A946" s="2" t="s">
        <v>203</v>
      </c>
      <c r="B946" s="675" t="str">
        <f t="shared" si="22"/>
        <v>B dalis. Pareiškėjų ir projektų tinkamumo sąlygos, projektų atrankos principai:</v>
      </c>
      <c r="C946" s="676"/>
    </row>
    <row r="947" spans="1:3" x14ac:dyDescent="0.3">
      <c r="A947" s="2" t="s">
        <v>204</v>
      </c>
      <c r="B947" s="509" t="str">
        <f t="shared" si="22"/>
        <v>Pagal priemonę remiamos veiklos</v>
      </c>
      <c r="C947" s="677">
        <f>'10'!P24</f>
        <v>0</v>
      </c>
    </row>
    <row r="948" spans="1:3" ht="28.8" x14ac:dyDescent="0.3">
      <c r="A948" s="2" t="s">
        <v>205</v>
      </c>
      <c r="B948" s="671" t="str">
        <f t="shared" si="22"/>
        <v>Tinkami pareiškėjai ir partneriai (jei taikomas reikalavimas projektus įgyvendinti su partneriais)</v>
      </c>
      <c r="C948" s="677">
        <f>'10'!P25</f>
        <v>0</v>
      </c>
    </row>
    <row r="949" spans="1:3" ht="28.8" x14ac:dyDescent="0.3">
      <c r="A949" s="2" t="s">
        <v>206</v>
      </c>
      <c r="B949" s="671" t="str">
        <f t="shared" si="22"/>
        <v>Priemonės tikslinė grupė (pildoma, jei nesutampa su tinkamais pareiškėjais ir (arba) partneriais)</v>
      </c>
      <c r="C949" s="677">
        <f>'10'!P26</f>
        <v>0</v>
      </c>
    </row>
    <row r="950" spans="1:3" x14ac:dyDescent="0.3">
      <c r="A950" s="2" t="s">
        <v>725</v>
      </c>
      <c r="B950" s="509" t="str">
        <f t="shared" si="22"/>
        <v>Tinkamumo sąlygos pareiškėjams ir projektams</v>
      </c>
      <c r="C950" s="677">
        <f>'10'!P27</f>
        <v>0</v>
      </c>
    </row>
    <row r="951" spans="1:3" x14ac:dyDescent="0.3">
      <c r="A951" s="2" t="s">
        <v>726</v>
      </c>
      <c r="B951" s="673" t="str">
        <f t="shared" si="22"/>
        <v>Projektų atrankos principai</v>
      </c>
      <c r="C951" s="677">
        <f>'10'!P28</f>
        <v>0</v>
      </c>
    </row>
    <row r="952" spans="1:3" x14ac:dyDescent="0.3">
      <c r="A952" s="2" t="s">
        <v>727</v>
      </c>
      <c r="B952" s="509" t="str">
        <f t="shared" si="22"/>
        <v>Planuojamų kvietimų teikti paraiškas skaičius</v>
      </c>
      <c r="C952" s="670">
        <f>'10'!P29</f>
        <v>0</v>
      </c>
    </row>
    <row r="953" spans="1:3" x14ac:dyDescent="0.3">
      <c r="A953" s="2" t="s">
        <v>728</v>
      </c>
      <c r="B953" s="651" t="str">
        <f t="shared" si="22"/>
        <v>C dalis. Paramos dydžiai:</v>
      </c>
      <c r="C953" s="676"/>
    </row>
    <row r="954" spans="1:3" x14ac:dyDescent="0.3">
      <c r="A954" s="2" t="s">
        <v>729</v>
      </c>
      <c r="B954" s="509" t="str">
        <f t="shared" si="22"/>
        <v>Didžiausia paramos suma vietos projektui, Eur</v>
      </c>
      <c r="C954" s="677">
        <f>'10'!P31</f>
        <v>0</v>
      </c>
    </row>
    <row r="955" spans="1:3" x14ac:dyDescent="0.3">
      <c r="A955" s="2" t="s">
        <v>730</v>
      </c>
      <c r="B955" s="509" t="str">
        <f t="shared" si="22"/>
        <v xml:space="preserve">Paramos lyginamoji dalis, proc. </v>
      </c>
      <c r="C955" s="677">
        <f>'10'!P32</f>
        <v>0</v>
      </c>
    </row>
    <row r="956" spans="1:3" x14ac:dyDescent="0.3">
      <c r="A956" s="2" t="s">
        <v>731</v>
      </c>
      <c r="B956" s="509" t="str">
        <f t="shared" si="22"/>
        <v>Planuojama paramos suma priemonei, Eur</v>
      </c>
      <c r="C956" s="678">
        <f>'10'!P33</f>
        <v>0</v>
      </c>
    </row>
    <row r="957" spans="1:3" x14ac:dyDescent="0.3">
      <c r="A957" s="2" t="s">
        <v>732</v>
      </c>
      <c r="B957" s="509" t="str">
        <f t="shared" si="22"/>
        <v>Planuojama paremti projektų (rodiklis L700)</v>
      </c>
      <c r="C957" s="679">
        <f>'10'!P34</f>
        <v>0</v>
      </c>
    </row>
    <row r="958" spans="1:3" x14ac:dyDescent="0.3">
      <c r="A958" s="2" t="s">
        <v>733</v>
      </c>
      <c r="B958" s="509" t="str">
        <f t="shared" si="22"/>
        <v>Paaiškinimas, kaip nustatyta rodiklio L700 reikšmė</v>
      </c>
      <c r="C958" s="677">
        <f>'10'!P35</f>
        <v>0</v>
      </c>
    </row>
    <row r="959" spans="1:3" ht="28.8" x14ac:dyDescent="0.3">
      <c r="A959" s="2" t="s">
        <v>734</v>
      </c>
      <c r="B959" s="651" t="str">
        <f t="shared" si="22"/>
        <v>D dalis. Priemonės indėlis į ES ir nacionalinių horizontaliųjų principų įgyvendinimą:</v>
      </c>
      <c r="C959" s="676"/>
    </row>
    <row r="960" spans="1:3" x14ac:dyDescent="0.3">
      <c r="A960" s="2" t="s">
        <v>735</v>
      </c>
      <c r="B960" s="680" t="str">
        <f t="shared" si="22"/>
        <v>Subregioninės vietovės principas:</v>
      </c>
      <c r="C960" s="676"/>
    </row>
    <row r="961" spans="1:3" ht="28.8" x14ac:dyDescent="0.3">
      <c r="A961" s="2" t="s">
        <v>736</v>
      </c>
      <c r="B961" s="509" t="str">
        <f t="shared" si="22"/>
        <v>Ar siekiama, kad pagal priemonę finansuojami projektai apimtų visas VVG teritorijos seniūnijas?</v>
      </c>
      <c r="C961" s="672" t="str">
        <f>'10'!P38</f>
        <v>Ne</v>
      </c>
    </row>
    <row r="962" spans="1:3" x14ac:dyDescent="0.3">
      <c r="A962" s="2" t="s">
        <v>737</v>
      </c>
      <c r="B962" s="509" t="str">
        <f t="shared" si="22"/>
        <v>Pasirinkimo pagrindimas</v>
      </c>
      <c r="C962" s="677">
        <f>'10'!P39</f>
        <v>0</v>
      </c>
    </row>
    <row r="963" spans="1:3" x14ac:dyDescent="0.3">
      <c r="A963" s="2" t="s">
        <v>738</v>
      </c>
      <c r="B963" s="680" t="str">
        <f t="shared" si="22"/>
        <v>Partnerystės principas:</v>
      </c>
      <c r="C963" s="676"/>
    </row>
    <row r="964" spans="1:3" ht="28.8" x14ac:dyDescent="0.3">
      <c r="A964" s="2" t="s">
        <v>739</v>
      </c>
      <c r="B964" s="509" t="str">
        <f t="shared" si="22"/>
        <v>Ar siekiama, kad pagal priemonę finansuojami projektai būtų vykdomi su partneriais?</v>
      </c>
      <c r="C964" s="672" t="str">
        <f>'10'!P41</f>
        <v>Ne</v>
      </c>
    </row>
    <row r="965" spans="1:3" x14ac:dyDescent="0.3">
      <c r="A965" s="2" t="s">
        <v>740</v>
      </c>
      <c r="B965" s="509" t="str">
        <f t="shared" si="22"/>
        <v>Pasirinkimo pagrindimas</v>
      </c>
      <c r="C965" s="677">
        <f>'10'!P42</f>
        <v>0</v>
      </c>
    </row>
    <row r="966" spans="1:3" x14ac:dyDescent="0.3">
      <c r="A966" s="2" t="s">
        <v>741</v>
      </c>
      <c r="B966" s="680" t="str">
        <f t="shared" si="22"/>
        <v>Inovacijų principas:</v>
      </c>
      <c r="C966" s="676"/>
    </row>
    <row r="967" spans="1:3" ht="28.8" x14ac:dyDescent="0.3">
      <c r="A967" s="2" t="s">
        <v>742</v>
      </c>
      <c r="B967" s="509" t="str">
        <f t="shared" si="22"/>
        <v>Ar siekiama, kad pagal priemonę finansuojami projektai būtų skirti inovacijoms vietos lygiu diegti?</v>
      </c>
      <c r="C967" s="672" t="str">
        <f>'10'!P44</f>
        <v>Ne</v>
      </c>
    </row>
    <row r="968" spans="1:3" x14ac:dyDescent="0.3">
      <c r="A968" s="2" t="s">
        <v>743</v>
      </c>
      <c r="B968" s="509" t="str">
        <f t="shared" si="22"/>
        <v>Pasirinkimo pagrindimas</v>
      </c>
      <c r="C968" s="677">
        <f>'10'!P45</f>
        <v>0</v>
      </c>
    </row>
    <row r="969" spans="1:3" ht="28.8" x14ac:dyDescent="0.3">
      <c r="A969" s="2" t="s">
        <v>744</v>
      </c>
      <c r="B969" s="509" t="str">
        <f t="shared" si="22"/>
        <v>Planuojama paremti projektų, skirtų inovacijoms vietos lygiu diegti (rodiklis L710)</v>
      </c>
      <c r="C969" s="679">
        <f>'10'!P46</f>
        <v>0</v>
      </c>
    </row>
    <row r="970" spans="1:3" x14ac:dyDescent="0.3">
      <c r="A970" s="2" t="s">
        <v>745</v>
      </c>
      <c r="B970" s="680" t="str">
        <f t="shared" si="22"/>
        <v>Lyčių lygybė ir nediskriminavimas:</v>
      </c>
      <c r="C970" s="676"/>
    </row>
    <row r="971" spans="1:3" ht="28.8" x14ac:dyDescent="0.3">
      <c r="A971" s="2" t="s">
        <v>746</v>
      </c>
      <c r="B971" s="509" t="str">
        <f t="shared" si="22"/>
        <v>Ar pagal priemonę finansuojami projektai, skirti lyčių lygybei ir nediskriminavimui?</v>
      </c>
      <c r="C971" s="672" t="str">
        <f>'10'!P48</f>
        <v>Ne</v>
      </c>
    </row>
    <row r="972" spans="1:3" x14ac:dyDescent="0.3">
      <c r="A972" s="2" t="s">
        <v>747</v>
      </c>
      <c r="B972" s="509" t="str">
        <f t="shared" si="22"/>
        <v>Pasirinkimo pagrindimas (jei taip, kaip bus užtikrinta)</v>
      </c>
      <c r="C972" s="677">
        <f>'10'!P49</f>
        <v>0</v>
      </c>
    </row>
    <row r="973" spans="1:3" x14ac:dyDescent="0.3">
      <c r="A973" s="2" t="s">
        <v>748</v>
      </c>
      <c r="B973" s="680" t="str">
        <f t="shared" si="22"/>
        <v>Jaunimas:</v>
      </c>
      <c r="C973" s="676"/>
    </row>
    <row r="974" spans="1:3" x14ac:dyDescent="0.3">
      <c r="A974" s="2" t="s">
        <v>749</v>
      </c>
      <c r="B974" s="509" t="str">
        <f t="shared" si="22"/>
        <v>Ar pagal priemonę finansuojami projektai, skirti jaunimui?</v>
      </c>
      <c r="C974" s="672" t="str">
        <f>'10'!P51</f>
        <v>Ne</v>
      </c>
    </row>
    <row r="975" spans="1:3" x14ac:dyDescent="0.3">
      <c r="A975" s="2" t="s">
        <v>750</v>
      </c>
      <c r="B975" s="509" t="str">
        <f t="shared" si="22"/>
        <v>Pasirinkimo pagrindimas (jei taip, kaip bus užtikrinta)</v>
      </c>
      <c r="C975" s="677">
        <f>'10'!P52</f>
        <v>0</v>
      </c>
    </row>
    <row r="976" spans="1:3" x14ac:dyDescent="0.3">
      <c r="A976" s="2" t="s">
        <v>751</v>
      </c>
      <c r="B976" s="675" t="str">
        <f t="shared" si="22"/>
        <v>E dalis. Priemonės rezultato rodikliai:</v>
      </c>
      <c r="C976" s="676"/>
    </row>
    <row r="977" spans="1:3" x14ac:dyDescent="0.3">
      <c r="A977" s="2" t="s">
        <v>752</v>
      </c>
      <c r="B977" s="680" t="str">
        <f t="shared" si="22"/>
        <v>SP rezultato rodiklių taikymas priemonei:</v>
      </c>
      <c r="C977" s="676"/>
    </row>
    <row r="978" spans="1:3" x14ac:dyDescent="0.3">
      <c r="A978" s="2" t="s">
        <v>753</v>
      </c>
      <c r="B978" s="681" t="str">
        <f t="shared" si="22"/>
        <v>R.3</v>
      </c>
      <c r="C978" s="687" t="str">
        <f>'10'!P55</f>
        <v>Ne</v>
      </c>
    </row>
    <row r="979" spans="1:3" x14ac:dyDescent="0.3">
      <c r="A979" s="2" t="s">
        <v>754</v>
      </c>
      <c r="B979" s="681" t="str">
        <f t="shared" si="22"/>
        <v>R.37</v>
      </c>
      <c r="C979" s="687" t="str">
        <f>'10'!P56</f>
        <v>Ne</v>
      </c>
    </row>
    <row r="980" spans="1:3" x14ac:dyDescent="0.3">
      <c r="A980" s="2" t="s">
        <v>755</v>
      </c>
      <c r="B980" s="681" t="str">
        <f t="shared" si="22"/>
        <v>R.39</v>
      </c>
      <c r="C980" s="687" t="str">
        <f>'10'!P57</f>
        <v>Ne</v>
      </c>
    </row>
    <row r="981" spans="1:3" x14ac:dyDescent="0.3">
      <c r="A981" s="2" t="s">
        <v>756</v>
      </c>
      <c r="B981" s="681" t="str">
        <f t="shared" si="22"/>
        <v>R.41</v>
      </c>
      <c r="C981" s="687" t="str">
        <f>'10'!P58</f>
        <v>Ne</v>
      </c>
    </row>
    <row r="982" spans="1:3" x14ac:dyDescent="0.3">
      <c r="A982" s="2" t="s">
        <v>757</v>
      </c>
      <c r="B982" s="681" t="str">
        <f t="shared" si="22"/>
        <v>R.42</v>
      </c>
      <c r="C982" s="687" t="str">
        <f>'10'!P59</f>
        <v>Ne</v>
      </c>
    </row>
    <row r="983" spans="1:3" x14ac:dyDescent="0.3">
      <c r="A983" s="2" t="s">
        <v>758</v>
      </c>
      <c r="B983" s="680" t="str">
        <f t="shared" si="22"/>
        <v>VPS rodiklių taikymas priemonei:</v>
      </c>
      <c r="C983" s="688"/>
    </row>
    <row r="984" spans="1:3" x14ac:dyDescent="0.3">
      <c r="A984" s="2" t="s">
        <v>759</v>
      </c>
      <c r="B984" s="681" t="str">
        <f t="shared" si="22"/>
        <v>TRAK-P.1</v>
      </c>
      <c r="C984" s="687" t="str">
        <f>'10'!P61</f>
        <v>Ne</v>
      </c>
    </row>
    <row r="985" spans="1:3" x14ac:dyDescent="0.3">
      <c r="A985" s="2" t="s">
        <v>760</v>
      </c>
      <c r="B985" s="681" t="str">
        <f t="shared" si="22"/>
        <v>TRAK-P.2</v>
      </c>
      <c r="C985" s="687" t="str">
        <f>'10'!P62</f>
        <v>Ne</v>
      </c>
    </row>
    <row r="986" spans="1:3" x14ac:dyDescent="0.3">
      <c r="A986" s="2" t="s">
        <v>761</v>
      </c>
      <c r="B986" s="681" t="str">
        <f t="shared" si="22"/>
        <v>TRAK-P.3</v>
      </c>
      <c r="C986" s="687" t="str">
        <f>'10'!P63</f>
        <v>Ne</v>
      </c>
    </row>
    <row r="987" spans="1:3" x14ac:dyDescent="0.3">
      <c r="A987" s="2" t="s">
        <v>762</v>
      </c>
      <c r="B987" s="681" t="str">
        <f t="shared" si="22"/>
        <v>TRAK-P.4</v>
      </c>
      <c r="C987" s="687" t="str">
        <f>'10'!P64</f>
        <v>Ne</v>
      </c>
    </row>
    <row r="988" spans="1:3" x14ac:dyDescent="0.3">
      <c r="A988" s="2" t="s">
        <v>763</v>
      </c>
      <c r="B988" s="681" t="str">
        <f t="shared" si="22"/>
        <v>TRAK-P.5</v>
      </c>
      <c r="C988" s="687" t="str">
        <f>'10'!P65</f>
        <v>Ne</v>
      </c>
    </row>
    <row r="989" spans="1:3" x14ac:dyDescent="0.3">
      <c r="A989" s="2" t="s">
        <v>764</v>
      </c>
      <c r="B989" s="681" t="str">
        <f t="shared" si="22"/>
        <v>TRAK-P.6</v>
      </c>
      <c r="C989" s="687" t="str">
        <f>'10'!P66</f>
        <v>Ne</v>
      </c>
    </row>
    <row r="990" spans="1:3" x14ac:dyDescent="0.3">
      <c r="A990" s="2" t="s">
        <v>765</v>
      </c>
      <c r="B990" s="681" t="str">
        <f t="shared" si="22"/>
        <v>TRAK-P.7</v>
      </c>
      <c r="C990" s="687" t="str">
        <f>'10'!P67</f>
        <v>Ne</v>
      </c>
    </row>
    <row r="991" spans="1:3" x14ac:dyDescent="0.3">
      <c r="A991" s="2" t="s">
        <v>766</v>
      </c>
      <c r="B991" s="681" t="str">
        <f t="shared" si="22"/>
        <v>TRAK-P.8</v>
      </c>
      <c r="C991" s="687" t="str">
        <f>'10'!P68</f>
        <v>Ne</v>
      </c>
    </row>
    <row r="992" spans="1:3" x14ac:dyDescent="0.3">
      <c r="A992" s="2" t="s">
        <v>767</v>
      </c>
      <c r="B992" s="681" t="str">
        <f t="shared" si="22"/>
        <v>TRAK-P.9</v>
      </c>
      <c r="C992" s="687" t="str">
        <f>'10'!P69</f>
        <v>Ne</v>
      </c>
    </row>
    <row r="993" spans="1:3" x14ac:dyDescent="0.3">
      <c r="A993" s="2" t="s">
        <v>768</v>
      </c>
      <c r="B993" s="683" t="str">
        <f t="shared" si="22"/>
        <v>TRAK-P.10</v>
      </c>
      <c r="C993" s="689" t="str">
        <f>'10'!P70</f>
        <v>Ne</v>
      </c>
    </row>
    <row r="994" spans="1:3" x14ac:dyDescent="0.3">
      <c r="A994" s="2" t="s">
        <v>769</v>
      </c>
      <c r="B994" s="675" t="str">
        <f t="shared" si="22"/>
        <v>F dalis. Pagal priemonę remiamų projektų pobūdis:</v>
      </c>
      <c r="C994" s="676"/>
    </row>
    <row r="995" spans="1:3" x14ac:dyDescent="0.3">
      <c r="A995" s="2" t="s">
        <v>770</v>
      </c>
      <c r="B995" s="671" t="str">
        <f t="shared" ref="B995:B1004" si="23">B918</f>
        <v>Remiami pelno projektai</v>
      </c>
      <c r="C995" s="672" t="str">
        <f>'10'!P72</f>
        <v>Ne</v>
      </c>
    </row>
    <row r="996" spans="1:3" ht="57.6" x14ac:dyDescent="0.3">
      <c r="A996" s="2" t="s">
        <v>771</v>
      </c>
      <c r="B996" s="673" t="str">
        <f t="shared" si="23"/>
        <v>Remiami projektai, susiję su žinių perdavimu, įskaitant konsultacijas, mokymą ir keitimąsi žiniomis apie tvarią, ekonominę, socialinę, aplinką ir klimatą tausojančią veiklą (aktualu rodikliui L801)</v>
      </c>
      <c r="C996" s="672" t="str">
        <f>'10'!P73</f>
        <v>Ne</v>
      </c>
    </row>
    <row r="997" spans="1:3" ht="57.6" x14ac:dyDescent="0.3">
      <c r="A997" s="2" t="s">
        <v>772</v>
      </c>
      <c r="B997" s="673" t="str">
        <f t="shared" si="23"/>
        <v>Remiami projektai, susiję su gamintojų organizacijomis, vietinėmis rinkomis, trumpomis tiekimo grandinėmis ir kokybės schemomis, įskaitant paramą investicijoms, rinkodaros veiklą ir kt. (aktualu rodikliui L802)</v>
      </c>
      <c r="C997" s="672" t="str">
        <f>'10'!P74</f>
        <v>Ne</v>
      </c>
    </row>
    <row r="998" spans="1:3" ht="43.2" x14ac:dyDescent="0.3">
      <c r="A998" s="2" t="s">
        <v>773</v>
      </c>
      <c r="B998" s="673" t="str">
        <f t="shared" si="23"/>
        <v>Remiami projektai, susiję su atsinaujinančios energijos gamybos pajėgumais, įskaitant biologinę (aktualu rodikliui L803)</v>
      </c>
      <c r="C998" s="672" t="str">
        <f>'10'!P75</f>
        <v>Ne</v>
      </c>
    </row>
    <row r="999" spans="1:3" ht="43.2" x14ac:dyDescent="0.3">
      <c r="A999" s="2" t="s">
        <v>774</v>
      </c>
      <c r="B999" s="673" t="str">
        <f t="shared" si="23"/>
        <v>Remiami projektai, prisidedantys prie aplinkos tvarumo, klimato kaitos švelninimo bei prisitaikymo prie jos tikslų įgyvendinimo kaimo vietovėse (aktualu rodikliui L804)</v>
      </c>
      <c r="C999" s="672" t="str">
        <f>'10'!P76</f>
        <v>Ne</v>
      </c>
    </row>
    <row r="1000" spans="1:3" ht="28.8" x14ac:dyDescent="0.3">
      <c r="A1000" s="2" t="s">
        <v>775</v>
      </c>
      <c r="B1000" s="673" t="str">
        <f t="shared" si="23"/>
        <v>Remiami projektai, kurie kuria darbo vietas (aktualu rodikliui L805)</v>
      </c>
      <c r="C1000" s="672" t="str">
        <f>'10'!P77</f>
        <v>Ne</v>
      </c>
    </row>
    <row r="1001" spans="1:3" ht="28.8" x14ac:dyDescent="0.3">
      <c r="A1001" s="2" t="s">
        <v>776</v>
      </c>
      <c r="B1001" s="673" t="str">
        <f t="shared" si="23"/>
        <v>Remiami kaimo verslų, įskaitant bioekonomiką, projektai (aktualu rodikliui L 806)</v>
      </c>
      <c r="C1001" s="672" t="str">
        <f>'10'!P78</f>
        <v>Ne</v>
      </c>
    </row>
    <row r="1002" spans="1:3" ht="28.8" x14ac:dyDescent="0.3">
      <c r="A1002" s="2" t="s">
        <v>777</v>
      </c>
      <c r="B1002" s="673" t="str">
        <f t="shared" si="23"/>
        <v>Remiami projektai, susiję su sumanių kaimų strategijomis (aktualu rodikliui L807)</v>
      </c>
      <c r="C1002" s="672" t="str">
        <f>'10'!P79</f>
        <v>Ne</v>
      </c>
    </row>
    <row r="1003" spans="1:3" ht="28.8" x14ac:dyDescent="0.3">
      <c r="A1003" s="2" t="s">
        <v>778</v>
      </c>
      <c r="B1003" s="673" t="str">
        <f t="shared" si="23"/>
        <v>Remiami projektai, gerinantys paslaugų prieinamumą ir infrastruktūrą (aktualu rodikliui L808)</v>
      </c>
      <c r="C1003" s="672" t="str">
        <f>'10'!P80</f>
        <v>Ne</v>
      </c>
    </row>
    <row r="1004" spans="1:3" ht="28.8" x14ac:dyDescent="0.3">
      <c r="A1004" s="2" t="s">
        <v>779</v>
      </c>
      <c r="B1004" s="673" t="str">
        <f t="shared" si="23"/>
        <v>Remiami socialinės įtraukties projektai (aktualu rodikliui L809)</v>
      </c>
      <c r="C1004" s="672" t="str">
        <f>'10'!P81</f>
        <v>Ne</v>
      </c>
    </row>
    <row r="1005" spans="1:3" x14ac:dyDescent="0.3">
      <c r="B1005" s="649"/>
      <c r="C1005" s="685"/>
    </row>
    <row r="1006" spans="1:3" x14ac:dyDescent="0.3">
      <c r="A1006" s="1"/>
      <c r="B1006" s="362"/>
      <c r="C1006" s="686" t="str">
        <f>'10'!Q6</f>
        <v>14 priemonė</v>
      </c>
    </row>
    <row r="1007" spans="1:3" x14ac:dyDescent="0.3">
      <c r="A1007" s="2" t="s">
        <v>188</v>
      </c>
      <c r="B1007" s="509" t="str">
        <f>B930</f>
        <v>Priemonės pavadinimas</v>
      </c>
      <c r="C1007" s="670">
        <f>'10'!Q7</f>
        <v>0</v>
      </c>
    </row>
    <row r="1008" spans="1:3" x14ac:dyDescent="0.3">
      <c r="A1008" s="2" t="s">
        <v>189</v>
      </c>
      <c r="B1008" s="671" t="str">
        <f t="shared" ref="B1008:B1071" si="24">B931</f>
        <v>Priemonės rūšis</v>
      </c>
      <c r="C1008" s="670">
        <f>'10'!Q8</f>
        <v>0</v>
      </c>
    </row>
    <row r="1009" spans="1:3" x14ac:dyDescent="0.3">
      <c r="A1009" s="2" t="s">
        <v>190</v>
      </c>
      <c r="B1009" s="671" t="str">
        <f t="shared" si="24"/>
        <v>VVG teritorijos poreikių, kuriuos tenkina priemonė, skaičius</v>
      </c>
      <c r="C1009" s="670">
        <f>'10'!Q9</f>
        <v>0</v>
      </c>
    </row>
    <row r="1010" spans="1:3" x14ac:dyDescent="0.3">
      <c r="A1010" s="2" t="s">
        <v>191</v>
      </c>
      <c r="B1010" s="671" t="str">
        <f t="shared" si="24"/>
        <v>BŽŪP tikslų, kuriuos įgyvendina priemonė, skaičius</v>
      </c>
      <c r="C1010" s="670">
        <f>'10'!Q10</f>
        <v>0</v>
      </c>
    </row>
    <row r="1011" spans="1:3" x14ac:dyDescent="0.3">
      <c r="A1011" s="2" t="s">
        <v>192</v>
      </c>
      <c r="B1011" s="671" t="str">
        <f t="shared" si="24"/>
        <v>Pagrindinis BŽŪP tikslas, kurį įgyvendina VPS priemonė</v>
      </c>
      <c r="C1011" s="672" t="str">
        <f>'10'!Q11</f>
        <v>Pasirinkite</v>
      </c>
    </row>
    <row r="1012" spans="1:3" ht="28.8" x14ac:dyDescent="0.3">
      <c r="A1012" s="2" t="s">
        <v>193</v>
      </c>
      <c r="B1012" s="673" t="str">
        <f t="shared" si="24"/>
        <v>Ar priemonė prisideda prie 4 konkretaus BŽŪP tikslo? (tikslas nurodytas 5 lape)</v>
      </c>
      <c r="C1012" s="672" t="str">
        <f>'10'!Q12</f>
        <v>Ne</v>
      </c>
    </row>
    <row r="1013" spans="1:3" ht="28.8" x14ac:dyDescent="0.3">
      <c r="A1013" s="2" t="s">
        <v>194</v>
      </c>
      <c r="B1013" s="673" t="str">
        <f t="shared" si="24"/>
        <v>Ar priemonė prisideda prie 5 konkretaus BŽŪP tikslo? (tikslas nurodytas 5 lape)</v>
      </c>
      <c r="C1013" s="672" t="str">
        <f>'10'!Q13</f>
        <v>Ne</v>
      </c>
    </row>
    <row r="1014" spans="1:3" ht="28.8" x14ac:dyDescent="0.3">
      <c r="A1014" s="2" t="s">
        <v>195</v>
      </c>
      <c r="B1014" s="673" t="str">
        <f t="shared" si="24"/>
        <v>Ar priemonė prisideda prie 6 konkretaus BŽŪP tikslo? (tikslas nurodytas 5 lape)</v>
      </c>
      <c r="C1014" s="672" t="str">
        <f>'10'!Q14</f>
        <v>Ne</v>
      </c>
    </row>
    <row r="1015" spans="1:3" ht="28.8" x14ac:dyDescent="0.3">
      <c r="A1015" s="2" t="s">
        <v>196</v>
      </c>
      <c r="B1015" s="673" t="str">
        <f t="shared" si="24"/>
        <v>Ar priemonė prisideda prie 9 konkretaus BŽŪP tikslo? (tikslas nurodytas 5 lape)</v>
      </c>
      <c r="C1015" s="672" t="str">
        <f>'10'!Q15</f>
        <v>Ne</v>
      </c>
    </row>
    <row r="1016" spans="1:3" x14ac:dyDescent="0.3">
      <c r="A1016" s="2" t="s">
        <v>94</v>
      </c>
      <c r="B1016" s="675" t="str">
        <f t="shared" si="24"/>
        <v>A dalis. Priemonės intervencijos logika:</v>
      </c>
      <c r="C1016" s="676"/>
    </row>
    <row r="1017" spans="1:3" ht="43.2" x14ac:dyDescent="0.3">
      <c r="A1017" s="2" t="s">
        <v>197</v>
      </c>
      <c r="B1017" s="673" t="str">
        <f t="shared" si="24"/>
        <v>Priemonės tikslas, ryšys su pagrindiniu BŽŪP tikslu ir VVG teritorijos poreikiais (problemomis ir (arba) potencialu), ryšys su VPS tema (jei taikoma)</v>
      </c>
      <c r="C1017" s="677">
        <f>'10'!Q17</f>
        <v>0</v>
      </c>
    </row>
    <row r="1018" spans="1:3" x14ac:dyDescent="0.3">
      <c r="A1018" s="2" t="s">
        <v>198</v>
      </c>
      <c r="B1018" s="671" t="str">
        <f t="shared" si="24"/>
        <v>Pokytis, kurio siekiama VPS priemone</v>
      </c>
      <c r="C1018" s="677">
        <f>'10'!Q18</f>
        <v>0</v>
      </c>
    </row>
    <row r="1019" spans="1:3" ht="28.8" x14ac:dyDescent="0.3">
      <c r="A1019" s="2" t="s">
        <v>199</v>
      </c>
      <c r="B1019" s="509" t="str">
        <f t="shared" si="24"/>
        <v>Kaip priemonė prisidės prie horizontalaus tikslo d įgyvendinimo? (pildoma, jei taikoma)</v>
      </c>
      <c r="C1019" s="677">
        <f>'10'!Q19</f>
        <v>0</v>
      </c>
    </row>
    <row r="1020" spans="1:3" ht="28.8" x14ac:dyDescent="0.3">
      <c r="A1020" s="2" t="s">
        <v>200</v>
      </c>
      <c r="B1020" s="509" t="str">
        <f t="shared" si="24"/>
        <v>Kaip priemonė prisidės prie horizontalaus tikslo e įgyvendinimo? (pildoma, jei taikoma)</v>
      </c>
      <c r="C1020" s="677">
        <f>'10'!Q20</f>
        <v>0</v>
      </c>
    </row>
    <row r="1021" spans="1:3" ht="28.8" x14ac:dyDescent="0.3">
      <c r="A1021" s="2" t="s">
        <v>201</v>
      </c>
      <c r="B1021" s="509" t="str">
        <f t="shared" si="24"/>
        <v>Kaip priemonė prisidės prie horizontalaus tikslo f įgyvendinimo? (pildoma, jei taikoma)</v>
      </c>
      <c r="C1021" s="677">
        <f>'10'!Q21</f>
        <v>0</v>
      </c>
    </row>
    <row r="1022" spans="1:3" ht="28.8" x14ac:dyDescent="0.3">
      <c r="A1022" s="2" t="s">
        <v>202</v>
      </c>
      <c r="B1022" s="509" t="str">
        <f t="shared" si="24"/>
        <v>Kaip priemonė prisidės prie horizontalaus tikslo i įgyvendinimo? (pildoma, jei taikoma)</v>
      </c>
      <c r="C1022" s="677">
        <f>'10'!Q22</f>
        <v>0</v>
      </c>
    </row>
    <row r="1023" spans="1:3" ht="28.8" x14ac:dyDescent="0.3">
      <c r="A1023" s="2" t="s">
        <v>203</v>
      </c>
      <c r="B1023" s="675" t="str">
        <f t="shared" si="24"/>
        <v>B dalis. Pareiškėjų ir projektų tinkamumo sąlygos, projektų atrankos principai:</v>
      </c>
      <c r="C1023" s="676"/>
    </row>
    <row r="1024" spans="1:3" x14ac:dyDescent="0.3">
      <c r="A1024" s="2" t="s">
        <v>204</v>
      </c>
      <c r="B1024" s="509" t="str">
        <f t="shared" si="24"/>
        <v>Pagal priemonę remiamos veiklos</v>
      </c>
      <c r="C1024" s="677">
        <f>'10'!Q24</f>
        <v>0</v>
      </c>
    </row>
    <row r="1025" spans="1:3" ht="28.8" x14ac:dyDescent="0.3">
      <c r="A1025" s="2" t="s">
        <v>205</v>
      </c>
      <c r="B1025" s="671" t="str">
        <f t="shared" si="24"/>
        <v>Tinkami pareiškėjai ir partneriai (jei taikomas reikalavimas projektus įgyvendinti su partneriais)</v>
      </c>
      <c r="C1025" s="677">
        <f>'10'!Q25</f>
        <v>0</v>
      </c>
    </row>
    <row r="1026" spans="1:3" ht="28.8" x14ac:dyDescent="0.3">
      <c r="A1026" s="2" t="s">
        <v>206</v>
      </c>
      <c r="B1026" s="671" t="str">
        <f t="shared" si="24"/>
        <v>Priemonės tikslinė grupė (pildoma, jei nesutampa su tinkamais pareiškėjais ir (arba) partneriais)</v>
      </c>
      <c r="C1026" s="677">
        <f>'10'!Q26</f>
        <v>0</v>
      </c>
    </row>
    <row r="1027" spans="1:3" x14ac:dyDescent="0.3">
      <c r="A1027" s="2" t="s">
        <v>725</v>
      </c>
      <c r="B1027" s="509" t="str">
        <f t="shared" si="24"/>
        <v>Tinkamumo sąlygos pareiškėjams ir projektams</v>
      </c>
      <c r="C1027" s="677">
        <f>'10'!Q27</f>
        <v>0</v>
      </c>
    </row>
    <row r="1028" spans="1:3" x14ac:dyDescent="0.3">
      <c r="A1028" s="2" t="s">
        <v>726</v>
      </c>
      <c r="B1028" s="673" t="str">
        <f t="shared" si="24"/>
        <v>Projektų atrankos principai</v>
      </c>
      <c r="C1028" s="677">
        <f>'10'!Q28</f>
        <v>0</v>
      </c>
    </row>
    <row r="1029" spans="1:3" x14ac:dyDescent="0.3">
      <c r="A1029" s="2" t="s">
        <v>727</v>
      </c>
      <c r="B1029" s="509" t="str">
        <f t="shared" si="24"/>
        <v>Planuojamų kvietimų teikti paraiškas skaičius</v>
      </c>
      <c r="C1029" s="670">
        <f>'10'!Q29</f>
        <v>0</v>
      </c>
    </row>
    <row r="1030" spans="1:3" x14ac:dyDescent="0.3">
      <c r="A1030" s="2" t="s">
        <v>728</v>
      </c>
      <c r="B1030" s="651" t="str">
        <f t="shared" si="24"/>
        <v>C dalis. Paramos dydžiai:</v>
      </c>
      <c r="C1030" s="676"/>
    </row>
    <row r="1031" spans="1:3" x14ac:dyDescent="0.3">
      <c r="A1031" s="2" t="s">
        <v>729</v>
      </c>
      <c r="B1031" s="509" t="str">
        <f t="shared" si="24"/>
        <v>Didžiausia paramos suma vietos projektui, Eur</v>
      </c>
      <c r="C1031" s="677">
        <f>'10'!Q31</f>
        <v>0</v>
      </c>
    </row>
    <row r="1032" spans="1:3" x14ac:dyDescent="0.3">
      <c r="A1032" s="2" t="s">
        <v>730</v>
      </c>
      <c r="B1032" s="509" t="str">
        <f t="shared" si="24"/>
        <v xml:space="preserve">Paramos lyginamoji dalis, proc. </v>
      </c>
      <c r="C1032" s="677">
        <f>'10'!Q32</f>
        <v>0</v>
      </c>
    </row>
    <row r="1033" spans="1:3" x14ac:dyDescent="0.3">
      <c r="A1033" s="2" t="s">
        <v>731</v>
      </c>
      <c r="B1033" s="509" t="str">
        <f t="shared" si="24"/>
        <v>Planuojama paramos suma priemonei, Eur</v>
      </c>
      <c r="C1033" s="678">
        <f>'10'!Q33</f>
        <v>0</v>
      </c>
    </row>
    <row r="1034" spans="1:3" x14ac:dyDescent="0.3">
      <c r="A1034" s="2" t="s">
        <v>732</v>
      </c>
      <c r="B1034" s="509" t="str">
        <f t="shared" si="24"/>
        <v>Planuojama paremti projektų (rodiklis L700)</v>
      </c>
      <c r="C1034" s="679">
        <f>'10'!Q34</f>
        <v>0</v>
      </c>
    </row>
    <row r="1035" spans="1:3" x14ac:dyDescent="0.3">
      <c r="A1035" s="2" t="s">
        <v>733</v>
      </c>
      <c r="B1035" s="509" t="str">
        <f t="shared" si="24"/>
        <v>Paaiškinimas, kaip nustatyta rodiklio L700 reikšmė</v>
      </c>
      <c r="C1035" s="677">
        <f>'10'!Q35</f>
        <v>0</v>
      </c>
    </row>
    <row r="1036" spans="1:3" ht="28.8" x14ac:dyDescent="0.3">
      <c r="A1036" s="2" t="s">
        <v>734</v>
      </c>
      <c r="B1036" s="651" t="str">
        <f t="shared" si="24"/>
        <v>D dalis. Priemonės indėlis į ES ir nacionalinių horizontaliųjų principų įgyvendinimą:</v>
      </c>
      <c r="C1036" s="676"/>
    </row>
    <row r="1037" spans="1:3" x14ac:dyDescent="0.3">
      <c r="A1037" s="2" t="s">
        <v>735</v>
      </c>
      <c r="B1037" s="680" t="str">
        <f t="shared" si="24"/>
        <v>Subregioninės vietovės principas:</v>
      </c>
      <c r="C1037" s="676"/>
    </row>
    <row r="1038" spans="1:3" ht="28.8" x14ac:dyDescent="0.3">
      <c r="A1038" s="2" t="s">
        <v>736</v>
      </c>
      <c r="B1038" s="509" t="str">
        <f t="shared" si="24"/>
        <v>Ar siekiama, kad pagal priemonę finansuojami projektai apimtų visas VVG teritorijos seniūnijas?</v>
      </c>
      <c r="C1038" s="672" t="str">
        <f>'10'!Q38</f>
        <v>Ne</v>
      </c>
    </row>
    <row r="1039" spans="1:3" x14ac:dyDescent="0.3">
      <c r="A1039" s="2" t="s">
        <v>737</v>
      </c>
      <c r="B1039" s="509" t="str">
        <f t="shared" si="24"/>
        <v>Pasirinkimo pagrindimas</v>
      </c>
      <c r="C1039" s="677">
        <f>'10'!Q39</f>
        <v>0</v>
      </c>
    </row>
    <row r="1040" spans="1:3" x14ac:dyDescent="0.3">
      <c r="A1040" s="2" t="s">
        <v>738</v>
      </c>
      <c r="B1040" s="680" t="str">
        <f t="shared" si="24"/>
        <v>Partnerystės principas:</v>
      </c>
      <c r="C1040" s="676"/>
    </row>
    <row r="1041" spans="1:3" ht="28.8" x14ac:dyDescent="0.3">
      <c r="A1041" s="2" t="s">
        <v>739</v>
      </c>
      <c r="B1041" s="509" t="str">
        <f t="shared" si="24"/>
        <v>Ar siekiama, kad pagal priemonę finansuojami projektai būtų vykdomi su partneriais?</v>
      </c>
      <c r="C1041" s="672" t="str">
        <f>'10'!Q41</f>
        <v>Ne</v>
      </c>
    </row>
    <row r="1042" spans="1:3" x14ac:dyDescent="0.3">
      <c r="A1042" s="2" t="s">
        <v>740</v>
      </c>
      <c r="B1042" s="509" t="str">
        <f t="shared" si="24"/>
        <v>Pasirinkimo pagrindimas</v>
      </c>
      <c r="C1042" s="677">
        <f>'10'!Q42</f>
        <v>0</v>
      </c>
    </row>
    <row r="1043" spans="1:3" x14ac:dyDescent="0.3">
      <c r="A1043" s="2" t="s">
        <v>741</v>
      </c>
      <c r="B1043" s="680" t="str">
        <f t="shared" si="24"/>
        <v>Inovacijų principas:</v>
      </c>
      <c r="C1043" s="676"/>
    </row>
    <row r="1044" spans="1:3" ht="28.8" x14ac:dyDescent="0.3">
      <c r="A1044" s="2" t="s">
        <v>742</v>
      </c>
      <c r="B1044" s="509" t="str">
        <f t="shared" si="24"/>
        <v>Ar siekiama, kad pagal priemonę finansuojami projektai būtų skirti inovacijoms vietos lygiu diegti?</v>
      </c>
      <c r="C1044" s="672" t="str">
        <f>'10'!Q44</f>
        <v>Ne</v>
      </c>
    </row>
    <row r="1045" spans="1:3" x14ac:dyDescent="0.3">
      <c r="A1045" s="2" t="s">
        <v>743</v>
      </c>
      <c r="B1045" s="509" t="str">
        <f t="shared" si="24"/>
        <v>Pasirinkimo pagrindimas</v>
      </c>
      <c r="C1045" s="677">
        <f>'10'!Q45</f>
        <v>0</v>
      </c>
    </row>
    <row r="1046" spans="1:3" ht="28.8" x14ac:dyDescent="0.3">
      <c r="A1046" s="2" t="s">
        <v>744</v>
      </c>
      <c r="B1046" s="509" t="str">
        <f t="shared" si="24"/>
        <v>Planuojama paremti projektų, skirtų inovacijoms vietos lygiu diegti (rodiklis L710)</v>
      </c>
      <c r="C1046" s="679">
        <f>'10'!Q46</f>
        <v>0</v>
      </c>
    </row>
    <row r="1047" spans="1:3" x14ac:dyDescent="0.3">
      <c r="A1047" s="2" t="s">
        <v>745</v>
      </c>
      <c r="B1047" s="680" t="str">
        <f t="shared" si="24"/>
        <v>Lyčių lygybė ir nediskriminavimas:</v>
      </c>
      <c r="C1047" s="676"/>
    </row>
    <row r="1048" spans="1:3" ht="28.8" x14ac:dyDescent="0.3">
      <c r="A1048" s="2" t="s">
        <v>746</v>
      </c>
      <c r="B1048" s="509" t="str">
        <f t="shared" si="24"/>
        <v>Ar pagal priemonę finansuojami projektai, skirti lyčių lygybei ir nediskriminavimui?</v>
      </c>
      <c r="C1048" s="672" t="str">
        <f>'10'!Q48</f>
        <v>Ne</v>
      </c>
    </row>
    <row r="1049" spans="1:3" x14ac:dyDescent="0.3">
      <c r="A1049" s="2" t="s">
        <v>747</v>
      </c>
      <c r="B1049" s="509" t="str">
        <f t="shared" si="24"/>
        <v>Pasirinkimo pagrindimas (jei taip, kaip bus užtikrinta)</v>
      </c>
      <c r="C1049" s="677">
        <f>'10'!Q49</f>
        <v>0</v>
      </c>
    </row>
    <row r="1050" spans="1:3" x14ac:dyDescent="0.3">
      <c r="A1050" s="2" t="s">
        <v>748</v>
      </c>
      <c r="B1050" s="680" t="str">
        <f t="shared" si="24"/>
        <v>Jaunimas:</v>
      </c>
      <c r="C1050" s="676"/>
    </row>
    <row r="1051" spans="1:3" x14ac:dyDescent="0.3">
      <c r="A1051" s="2" t="s">
        <v>749</v>
      </c>
      <c r="B1051" s="509" t="str">
        <f t="shared" si="24"/>
        <v>Ar pagal priemonę finansuojami projektai, skirti jaunimui?</v>
      </c>
      <c r="C1051" s="672" t="str">
        <f>'10'!Q51</f>
        <v>Ne</v>
      </c>
    </row>
    <row r="1052" spans="1:3" x14ac:dyDescent="0.3">
      <c r="A1052" s="2" t="s">
        <v>750</v>
      </c>
      <c r="B1052" s="509" t="str">
        <f t="shared" si="24"/>
        <v>Pasirinkimo pagrindimas (jei taip, kaip bus užtikrinta)</v>
      </c>
      <c r="C1052" s="677">
        <f>'10'!Q52</f>
        <v>0</v>
      </c>
    </row>
    <row r="1053" spans="1:3" x14ac:dyDescent="0.3">
      <c r="A1053" s="2" t="s">
        <v>751</v>
      </c>
      <c r="B1053" s="675" t="str">
        <f t="shared" si="24"/>
        <v>E dalis. Priemonės rezultato rodikliai:</v>
      </c>
      <c r="C1053" s="676"/>
    </row>
    <row r="1054" spans="1:3" x14ac:dyDescent="0.3">
      <c r="A1054" s="2" t="s">
        <v>752</v>
      </c>
      <c r="B1054" s="680" t="str">
        <f t="shared" si="24"/>
        <v>SP rezultato rodiklių taikymas priemonei:</v>
      </c>
      <c r="C1054" s="676"/>
    </row>
    <row r="1055" spans="1:3" x14ac:dyDescent="0.3">
      <c r="A1055" s="2" t="s">
        <v>753</v>
      </c>
      <c r="B1055" s="681" t="str">
        <f t="shared" si="24"/>
        <v>R.3</v>
      </c>
      <c r="C1055" s="687" t="str">
        <f>'10'!Q55</f>
        <v>Ne</v>
      </c>
    </row>
    <row r="1056" spans="1:3" x14ac:dyDescent="0.3">
      <c r="A1056" s="2" t="s">
        <v>754</v>
      </c>
      <c r="B1056" s="681" t="str">
        <f t="shared" si="24"/>
        <v>R.37</v>
      </c>
      <c r="C1056" s="687" t="str">
        <f>'10'!Q56</f>
        <v>Ne</v>
      </c>
    </row>
    <row r="1057" spans="1:3" x14ac:dyDescent="0.3">
      <c r="A1057" s="2" t="s">
        <v>755</v>
      </c>
      <c r="B1057" s="681" t="str">
        <f t="shared" si="24"/>
        <v>R.39</v>
      </c>
      <c r="C1057" s="687" t="str">
        <f>'10'!Q57</f>
        <v>Ne</v>
      </c>
    </row>
    <row r="1058" spans="1:3" x14ac:dyDescent="0.3">
      <c r="A1058" s="2" t="s">
        <v>756</v>
      </c>
      <c r="B1058" s="681" t="str">
        <f t="shared" si="24"/>
        <v>R.41</v>
      </c>
      <c r="C1058" s="687" t="str">
        <f>'10'!Q58</f>
        <v>Ne</v>
      </c>
    </row>
    <row r="1059" spans="1:3" x14ac:dyDescent="0.3">
      <c r="A1059" s="2" t="s">
        <v>757</v>
      </c>
      <c r="B1059" s="681" t="str">
        <f t="shared" si="24"/>
        <v>R.42</v>
      </c>
      <c r="C1059" s="687" t="str">
        <f>'10'!Q59</f>
        <v>Ne</v>
      </c>
    </row>
    <row r="1060" spans="1:3" x14ac:dyDescent="0.3">
      <c r="A1060" s="2" t="s">
        <v>758</v>
      </c>
      <c r="B1060" s="680" t="str">
        <f t="shared" si="24"/>
        <v>VPS rodiklių taikymas priemonei:</v>
      </c>
      <c r="C1060" s="688"/>
    </row>
    <row r="1061" spans="1:3" x14ac:dyDescent="0.3">
      <c r="A1061" s="2" t="s">
        <v>759</v>
      </c>
      <c r="B1061" s="681" t="str">
        <f t="shared" si="24"/>
        <v>TRAK-P.1</v>
      </c>
      <c r="C1061" s="687" t="str">
        <f>'10'!Q61</f>
        <v>Ne</v>
      </c>
    </row>
    <row r="1062" spans="1:3" x14ac:dyDescent="0.3">
      <c r="A1062" s="2" t="s">
        <v>760</v>
      </c>
      <c r="B1062" s="681" t="str">
        <f t="shared" si="24"/>
        <v>TRAK-P.2</v>
      </c>
      <c r="C1062" s="687" t="str">
        <f>'10'!Q62</f>
        <v>Ne</v>
      </c>
    </row>
    <row r="1063" spans="1:3" x14ac:dyDescent="0.3">
      <c r="A1063" s="2" t="s">
        <v>761</v>
      </c>
      <c r="B1063" s="681" t="str">
        <f t="shared" si="24"/>
        <v>TRAK-P.3</v>
      </c>
      <c r="C1063" s="687" t="str">
        <f>'10'!Q63</f>
        <v>Ne</v>
      </c>
    </row>
    <row r="1064" spans="1:3" x14ac:dyDescent="0.3">
      <c r="A1064" s="2" t="s">
        <v>762</v>
      </c>
      <c r="B1064" s="681" t="str">
        <f t="shared" si="24"/>
        <v>TRAK-P.4</v>
      </c>
      <c r="C1064" s="687" t="str">
        <f>'10'!Q64</f>
        <v>Ne</v>
      </c>
    </row>
    <row r="1065" spans="1:3" x14ac:dyDescent="0.3">
      <c r="A1065" s="2" t="s">
        <v>763</v>
      </c>
      <c r="B1065" s="681" t="str">
        <f t="shared" si="24"/>
        <v>TRAK-P.5</v>
      </c>
      <c r="C1065" s="687" t="str">
        <f>'10'!Q65</f>
        <v>Ne</v>
      </c>
    </row>
    <row r="1066" spans="1:3" x14ac:dyDescent="0.3">
      <c r="A1066" s="2" t="s">
        <v>764</v>
      </c>
      <c r="B1066" s="681" t="str">
        <f t="shared" si="24"/>
        <v>TRAK-P.6</v>
      </c>
      <c r="C1066" s="687" t="str">
        <f>'10'!Q66</f>
        <v>Ne</v>
      </c>
    </row>
    <row r="1067" spans="1:3" x14ac:dyDescent="0.3">
      <c r="A1067" s="2" t="s">
        <v>765</v>
      </c>
      <c r="B1067" s="681" t="str">
        <f t="shared" si="24"/>
        <v>TRAK-P.7</v>
      </c>
      <c r="C1067" s="687" t="str">
        <f>'10'!Q67</f>
        <v>Ne</v>
      </c>
    </row>
    <row r="1068" spans="1:3" x14ac:dyDescent="0.3">
      <c r="A1068" s="2" t="s">
        <v>766</v>
      </c>
      <c r="B1068" s="681" t="str">
        <f t="shared" si="24"/>
        <v>TRAK-P.8</v>
      </c>
      <c r="C1068" s="687" t="str">
        <f>'10'!Q68</f>
        <v>Ne</v>
      </c>
    </row>
    <row r="1069" spans="1:3" x14ac:dyDescent="0.3">
      <c r="A1069" s="2" t="s">
        <v>767</v>
      </c>
      <c r="B1069" s="681" t="str">
        <f t="shared" si="24"/>
        <v>TRAK-P.9</v>
      </c>
      <c r="C1069" s="687" t="str">
        <f>'10'!Q69</f>
        <v>Ne</v>
      </c>
    </row>
    <row r="1070" spans="1:3" x14ac:dyDescent="0.3">
      <c r="A1070" s="2" t="s">
        <v>768</v>
      </c>
      <c r="B1070" s="683" t="str">
        <f t="shared" si="24"/>
        <v>TRAK-P.10</v>
      </c>
      <c r="C1070" s="689" t="str">
        <f>'10'!Q70</f>
        <v>Ne</v>
      </c>
    </row>
    <row r="1071" spans="1:3" x14ac:dyDescent="0.3">
      <c r="A1071" s="2" t="s">
        <v>769</v>
      </c>
      <c r="B1071" s="675" t="str">
        <f t="shared" si="24"/>
        <v>F dalis. Pagal priemonę remiamų projektų pobūdis:</v>
      </c>
      <c r="C1071" s="676"/>
    </row>
    <row r="1072" spans="1:3" x14ac:dyDescent="0.3">
      <c r="A1072" s="2" t="s">
        <v>770</v>
      </c>
      <c r="B1072" s="671" t="str">
        <f t="shared" ref="B1072:B1081" si="25">B995</f>
        <v>Remiami pelno projektai</v>
      </c>
      <c r="C1072" s="672" t="str">
        <f>'10'!Q72</f>
        <v>Ne</v>
      </c>
    </row>
    <row r="1073" spans="1:3" ht="57.6" x14ac:dyDescent="0.3">
      <c r="A1073" s="2" t="s">
        <v>771</v>
      </c>
      <c r="B1073" s="673" t="str">
        <f t="shared" si="25"/>
        <v>Remiami projektai, susiję su žinių perdavimu, įskaitant konsultacijas, mokymą ir keitimąsi žiniomis apie tvarią, ekonominę, socialinę, aplinką ir klimatą tausojančią veiklą (aktualu rodikliui L801)</v>
      </c>
      <c r="C1073" s="672" t="str">
        <f>'10'!Q73</f>
        <v>Ne</v>
      </c>
    </row>
    <row r="1074" spans="1:3" ht="57.6" x14ac:dyDescent="0.3">
      <c r="A1074" s="2" t="s">
        <v>772</v>
      </c>
      <c r="B1074" s="673" t="str">
        <f t="shared" si="25"/>
        <v>Remiami projektai, susiję su gamintojų organizacijomis, vietinėmis rinkomis, trumpomis tiekimo grandinėmis ir kokybės schemomis, įskaitant paramą investicijoms, rinkodaros veiklą ir kt. (aktualu rodikliui L802)</v>
      </c>
      <c r="C1074" s="672" t="str">
        <f>'10'!Q74</f>
        <v>Ne</v>
      </c>
    </row>
    <row r="1075" spans="1:3" ht="43.2" x14ac:dyDescent="0.3">
      <c r="A1075" s="2" t="s">
        <v>773</v>
      </c>
      <c r="B1075" s="673" t="str">
        <f t="shared" si="25"/>
        <v>Remiami projektai, susiję su atsinaujinančios energijos gamybos pajėgumais, įskaitant biologinę (aktualu rodikliui L803)</v>
      </c>
      <c r="C1075" s="672" t="str">
        <f>'10'!Q75</f>
        <v>Ne</v>
      </c>
    </row>
    <row r="1076" spans="1:3" ht="43.2" x14ac:dyDescent="0.3">
      <c r="A1076" s="2" t="s">
        <v>774</v>
      </c>
      <c r="B1076" s="673" t="str">
        <f t="shared" si="25"/>
        <v>Remiami projektai, prisidedantys prie aplinkos tvarumo, klimato kaitos švelninimo bei prisitaikymo prie jos tikslų įgyvendinimo kaimo vietovėse (aktualu rodikliui L804)</v>
      </c>
      <c r="C1076" s="672" t="str">
        <f>'10'!Q76</f>
        <v>Ne</v>
      </c>
    </row>
    <row r="1077" spans="1:3" ht="28.8" x14ac:dyDescent="0.3">
      <c r="A1077" s="2" t="s">
        <v>775</v>
      </c>
      <c r="B1077" s="673" t="str">
        <f t="shared" si="25"/>
        <v>Remiami projektai, kurie kuria darbo vietas (aktualu rodikliui L805)</v>
      </c>
      <c r="C1077" s="672" t="str">
        <f>'10'!Q77</f>
        <v>Ne</v>
      </c>
    </row>
    <row r="1078" spans="1:3" ht="28.8" x14ac:dyDescent="0.3">
      <c r="A1078" s="2" t="s">
        <v>776</v>
      </c>
      <c r="B1078" s="673" t="str">
        <f t="shared" si="25"/>
        <v>Remiami kaimo verslų, įskaitant bioekonomiką, projektai (aktualu rodikliui L 806)</v>
      </c>
      <c r="C1078" s="672" t="str">
        <f>'10'!Q78</f>
        <v>Ne</v>
      </c>
    </row>
    <row r="1079" spans="1:3" ht="28.8" x14ac:dyDescent="0.3">
      <c r="A1079" s="2" t="s">
        <v>777</v>
      </c>
      <c r="B1079" s="673" t="str">
        <f t="shared" si="25"/>
        <v>Remiami projektai, susiję su sumanių kaimų strategijomis (aktualu rodikliui L807)</v>
      </c>
      <c r="C1079" s="672" t="str">
        <f>'10'!Q79</f>
        <v>Ne</v>
      </c>
    </row>
    <row r="1080" spans="1:3" ht="28.8" x14ac:dyDescent="0.3">
      <c r="A1080" s="2" t="s">
        <v>778</v>
      </c>
      <c r="B1080" s="673" t="str">
        <f t="shared" si="25"/>
        <v>Remiami projektai, gerinantys paslaugų prieinamumą ir infrastruktūrą (aktualu rodikliui L808)</v>
      </c>
      <c r="C1080" s="672" t="str">
        <f>'10'!Q80</f>
        <v>Ne</v>
      </c>
    </row>
    <row r="1081" spans="1:3" ht="28.8" x14ac:dyDescent="0.3">
      <c r="A1081" s="2" t="s">
        <v>779</v>
      </c>
      <c r="B1081" s="673" t="str">
        <f t="shared" si="25"/>
        <v>Remiami socialinės įtraukties projektai (aktualu rodikliui L809)</v>
      </c>
      <c r="C1081" s="672" t="str">
        <f>'10'!Q81</f>
        <v>Ne</v>
      </c>
    </row>
    <row r="1082" spans="1:3" x14ac:dyDescent="0.3">
      <c r="A1082" s="2"/>
      <c r="B1082" s="649"/>
      <c r="C1082" s="685"/>
    </row>
    <row r="1083" spans="1:3" x14ac:dyDescent="0.3">
      <c r="A1083" s="1"/>
      <c r="B1083" s="362"/>
      <c r="C1083" s="686" t="str">
        <f>'10'!R6</f>
        <v>15 priemonė</v>
      </c>
    </row>
    <row r="1084" spans="1:3" x14ac:dyDescent="0.3">
      <c r="A1084" s="2" t="s">
        <v>188</v>
      </c>
      <c r="B1084" s="509" t="str">
        <f>B1007</f>
        <v>Priemonės pavadinimas</v>
      </c>
      <c r="C1084" s="670">
        <f>'10'!R7</f>
        <v>0</v>
      </c>
    </row>
    <row r="1085" spans="1:3" x14ac:dyDescent="0.3">
      <c r="A1085" s="2" t="s">
        <v>189</v>
      </c>
      <c r="B1085" s="671" t="str">
        <f t="shared" ref="B1085:B1148" si="26">B1008</f>
        <v>Priemonės rūšis</v>
      </c>
      <c r="C1085" s="670">
        <f>'10'!R8</f>
        <v>0</v>
      </c>
    </row>
    <row r="1086" spans="1:3" x14ac:dyDescent="0.3">
      <c r="A1086" s="2" t="s">
        <v>190</v>
      </c>
      <c r="B1086" s="671" t="str">
        <f t="shared" si="26"/>
        <v>VVG teritorijos poreikių, kuriuos tenkina priemonė, skaičius</v>
      </c>
      <c r="C1086" s="670">
        <f>'10'!R9</f>
        <v>0</v>
      </c>
    </row>
    <row r="1087" spans="1:3" x14ac:dyDescent="0.3">
      <c r="A1087" s="2" t="s">
        <v>191</v>
      </c>
      <c r="B1087" s="671" t="str">
        <f t="shared" si="26"/>
        <v>BŽŪP tikslų, kuriuos įgyvendina priemonė, skaičius</v>
      </c>
      <c r="C1087" s="670">
        <f>'10'!R10</f>
        <v>0</v>
      </c>
    </row>
    <row r="1088" spans="1:3" x14ac:dyDescent="0.3">
      <c r="A1088" s="2" t="s">
        <v>192</v>
      </c>
      <c r="B1088" s="671" t="str">
        <f t="shared" si="26"/>
        <v>Pagrindinis BŽŪP tikslas, kurį įgyvendina VPS priemonė</v>
      </c>
      <c r="C1088" s="672" t="str">
        <f>'10'!R11</f>
        <v>Pasirinkite</v>
      </c>
    </row>
    <row r="1089" spans="1:3" ht="28.8" x14ac:dyDescent="0.3">
      <c r="A1089" s="2" t="s">
        <v>193</v>
      </c>
      <c r="B1089" s="673" t="str">
        <f t="shared" si="26"/>
        <v>Ar priemonė prisideda prie 4 konkretaus BŽŪP tikslo? (tikslas nurodytas 5 lape)</v>
      </c>
      <c r="C1089" s="672" t="str">
        <f>'10'!R12</f>
        <v>Ne</v>
      </c>
    </row>
    <row r="1090" spans="1:3" ht="28.8" x14ac:dyDescent="0.3">
      <c r="A1090" s="2" t="s">
        <v>194</v>
      </c>
      <c r="B1090" s="673" t="str">
        <f t="shared" si="26"/>
        <v>Ar priemonė prisideda prie 5 konkretaus BŽŪP tikslo? (tikslas nurodytas 5 lape)</v>
      </c>
      <c r="C1090" s="672" t="str">
        <f>'10'!R13</f>
        <v>Ne</v>
      </c>
    </row>
    <row r="1091" spans="1:3" ht="28.8" x14ac:dyDescent="0.3">
      <c r="A1091" s="2" t="s">
        <v>195</v>
      </c>
      <c r="B1091" s="673" t="str">
        <f t="shared" si="26"/>
        <v>Ar priemonė prisideda prie 6 konkretaus BŽŪP tikslo? (tikslas nurodytas 5 lape)</v>
      </c>
      <c r="C1091" s="672" t="str">
        <f>'10'!R14</f>
        <v>Ne</v>
      </c>
    </row>
    <row r="1092" spans="1:3" ht="28.8" x14ac:dyDescent="0.3">
      <c r="A1092" s="2" t="s">
        <v>196</v>
      </c>
      <c r="B1092" s="673" t="str">
        <f t="shared" si="26"/>
        <v>Ar priemonė prisideda prie 9 konkretaus BŽŪP tikslo? (tikslas nurodytas 5 lape)</v>
      </c>
      <c r="C1092" s="672" t="str">
        <f>'10'!R15</f>
        <v>Ne</v>
      </c>
    </row>
    <row r="1093" spans="1:3" x14ac:dyDescent="0.3">
      <c r="A1093" s="2" t="s">
        <v>94</v>
      </c>
      <c r="B1093" s="675" t="str">
        <f t="shared" si="26"/>
        <v>A dalis. Priemonės intervencijos logika:</v>
      </c>
      <c r="C1093" s="676"/>
    </row>
    <row r="1094" spans="1:3" ht="43.2" x14ac:dyDescent="0.3">
      <c r="A1094" s="2" t="s">
        <v>197</v>
      </c>
      <c r="B1094" s="673" t="str">
        <f t="shared" si="26"/>
        <v>Priemonės tikslas, ryšys su pagrindiniu BŽŪP tikslu ir VVG teritorijos poreikiais (problemomis ir (arba) potencialu), ryšys su VPS tema (jei taikoma)</v>
      </c>
      <c r="C1094" s="677">
        <f>'10'!R17</f>
        <v>0</v>
      </c>
    </row>
    <row r="1095" spans="1:3" x14ac:dyDescent="0.3">
      <c r="A1095" s="2" t="s">
        <v>198</v>
      </c>
      <c r="B1095" s="671" t="str">
        <f t="shared" si="26"/>
        <v>Pokytis, kurio siekiama VPS priemone</v>
      </c>
      <c r="C1095" s="677">
        <f>'10'!R18</f>
        <v>0</v>
      </c>
    </row>
    <row r="1096" spans="1:3" ht="28.8" x14ac:dyDescent="0.3">
      <c r="A1096" s="2" t="s">
        <v>199</v>
      </c>
      <c r="B1096" s="509" t="str">
        <f t="shared" si="26"/>
        <v>Kaip priemonė prisidės prie horizontalaus tikslo d įgyvendinimo? (pildoma, jei taikoma)</v>
      </c>
      <c r="C1096" s="677">
        <f>'10'!R19</f>
        <v>0</v>
      </c>
    </row>
    <row r="1097" spans="1:3" ht="28.8" x14ac:dyDescent="0.3">
      <c r="A1097" s="2" t="s">
        <v>200</v>
      </c>
      <c r="B1097" s="509" t="str">
        <f t="shared" si="26"/>
        <v>Kaip priemonė prisidės prie horizontalaus tikslo e įgyvendinimo? (pildoma, jei taikoma)</v>
      </c>
      <c r="C1097" s="677">
        <f>'10'!R20</f>
        <v>0</v>
      </c>
    </row>
    <row r="1098" spans="1:3" ht="28.8" x14ac:dyDescent="0.3">
      <c r="A1098" s="2" t="s">
        <v>201</v>
      </c>
      <c r="B1098" s="509" t="str">
        <f t="shared" si="26"/>
        <v>Kaip priemonė prisidės prie horizontalaus tikslo f įgyvendinimo? (pildoma, jei taikoma)</v>
      </c>
      <c r="C1098" s="677">
        <f>'10'!R21</f>
        <v>0</v>
      </c>
    </row>
    <row r="1099" spans="1:3" ht="28.8" x14ac:dyDescent="0.3">
      <c r="A1099" s="2" t="s">
        <v>202</v>
      </c>
      <c r="B1099" s="509" t="str">
        <f t="shared" si="26"/>
        <v>Kaip priemonė prisidės prie horizontalaus tikslo i įgyvendinimo? (pildoma, jei taikoma)</v>
      </c>
      <c r="C1099" s="677">
        <f>'10'!R22</f>
        <v>0</v>
      </c>
    </row>
    <row r="1100" spans="1:3" ht="28.8" x14ac:dyDescent="0.3">
      <c r="A1100" s="2" t="s">
        <v>203</v>
      </c>
      <c r="B1100" s="675" t="str">
        <f t="shared" si="26"/>
        <v>B dalis. Pareiškėjų ir projektų tinkamumo sąlygos, projektų atrankos principai:</v>
      </c>
      <c r="C1100" s="676"/>
    </row>
    <row r="1101" spans="1:3" x14ac:dyDescent="0.3">
      <c r="A1101" s="2" t="s">
        <v>204</v>
      </c>
      <c r="B1101" s="509" t="str">
        <f t="shared" si="26"/>
        <v>Pagal priemonę remiamos veiklos</v>
      </c>
      <c r="C1101" s="677">
        <f>'10'!R24</f>
        <v>0</v>
      </c>
    </row>
    <row r="1102" spans="1:3" ht="28.8" x14ac:dyDescent="0.3">
      <c r="A1102" s="2" t="s">
        <v>205</v>
      </c>
      <c r="B1102" s="671" t="str">
        <f t="shared" si="26"/>
        <v>Tinkami pareiškėjai ir partneriai (jei taikomas reikalavimas projektus įgyvendinti su partneriais)</v>
      </c>
      <c r="C1102" s="677">
        <f>'10'!R25</f>
        <v>0</v>
      </c>
    </row>
    <row r="1103" spans="1:3" ht="28.8" x14ac:dyDescent="0.3">
      <c r="A1103" s="2" t="s">
        <v>206</v>
      </c>
      <c r="B1103" s="671" t="str">
        <f t="shared" si="26"/>
        <v>Priemonės tikslinė grupė (pildoma, jei nesutampa su tinkamais pareiškėjais ir (arba) partneriais)</v>
      </c>
      <c r="C1103" s="677">
        <f>'10'!R26</f>
        <v>0</v>
      </c>
    </row>
    <row r="1104" spans="1:3" x14ac:dyDescent="0.3">
      <c r="A1104" s="2" t="s">
        <v>725</v>
      </c>
      <c r="B1104" s="509" t="str">
        <f t="shared" si="26"/>
        <v>Tinkamumo sąlygos pareiškėjams ir projektams</v>
      </c>
      <c r="C1104" s="677">
        <f>'10'!R27</f>
        <v>0</v>
      </c>
    </row>
    <row r="1105" spans="1:3" x14ac:dyDescent="0.3">
      <c r="A1105" s="2" t="s">
        <v>726</v>
      </c>
      <c r="B1105" s="673" t="str">
        <f t="shared" si="26"/>
        <v>Projektų atrankos principai</v>
      </c>
      <c r="C1105" s="677">
        <f>'10'!R28</f>
        <v>0</v>
      </c>
    </row>
    <row r="1106" spans="1:3" x14ac:dyDescent="0.3">
      <c r="A1106" s="2" t="s">
        <v>727</v>
      </c>
      <c r="B1106" s="509" t="str">
        <f t="shared" si="26"/>
        <v>Planuojamų kvietimų teikti paraiškas skaičius</v>
      </c>
      <c r="C1106" s="670">
        <f>'10'!R29</f>
        <v>0</v>
      </c>
    </row>
    <row r="1107" spans="1:3" x14ac:dyDescent="0.3">
      <c r="A1107" s="2" t="s">
        <v>728</v>
      </c>
      <c r="B1107" s="651" t="str">
        <f t="shared" si="26"/>
        <v>C dalis. Paramos dydžiai:</v>
      </c>
      <c r="C1107" s="676"/>
    </row>
    <row r="1108" spans="1:3" x14ac:dyDescent="0.3">
      <c r="A1108" s="2" t="s">
        <v>729</v>
      </c>
      <c r="B1108" s="509" t="str">
        <f t="shared" si="26"/>
        <v>Didžiausia paramos suma vietos projektui, Eur</v>
      </c>
      <c r="C1108" s="677">
        <f>'10'!R31</f>
        <v>0</v>
      </c>
    </row>
    <row r="1109" spans="1:3" x14ac:dyDescent="0.3">
      <c r="A1109" s="2" t="s">
        <v>730</v>
      </c>
      <c r="B1109" s="509" t="str">
        <f t="shared" si="26"/>
        <v xml:space="preserve">Paramos lyginamoji dalis, proc. </v>
      </c>
      <c r="C1109" s="677">
        <f>'10'!R32</f>
        <v>0</v>
      </c>
    </row>
    <row r="1110" spans="1:3" x14ac:dyDescent="0.3">
      <c r="A1110" s="2" t="s">
        <v>731</v>
      </c>
      <c r="B1110" s="509" t="str">
        <f t="shared" si="26"/>
        <v>Planuojama paramos suma priemonei, Eur</v>
      </c>
      <c r="C1110" s="678">
        <f>'10'!R33</f>
        <v>0</v>
      </c>
    </row>
    <row r="1111" spans="1:3" x14ac:dyDescent="0.3">
      <c r="A1111" s="2" t="s">
        <v>732</v>
      </c>
      <c r="B1111" s="509" t="str">
        <f t="shared" si="26"/>
        <v>Planuojama paremti projektų (rodiklis L700)</v>
      </c>
      <c r="C1111" s="679">
        <f>'10'!R34</f>
        <v>0</v>
      </c>
    </row>
    <row r="1112" spans="1:3" x14ac:dyDescent="0.3">
      <c r="A1112" s="2" t="s">
        <v>733</v>
      </c>
      <c r="B1112" s="509" t="str">
        <f t="shared" si="26"/>
        <v>Paaiškinimas, kaip nustatyta rodiklio L700 reikšmė</v>
      </c>
      <c r="C1112" s="677">
        <f>'10'!R35</f>
        <v>0</v>
      </c>
    </row>
    <row r="1113" spans="1:3" ht="28.8" x14ac:dyDescent="0.3">
      <c r="A1113" s="2" t="s">
        <v>734</v>
      </c>
      <c r="B1113" s="651" t="str">
        <f t="shared" si="26"/>
        <v>D dalis. Priemonės indėlis į ES ir nacionalinių horizontaliųjų principų įgyvendinimą:</v>
      </c>
      <c r="C1113" s="676"/>
    </row>
    <row r="1114" spans="1:3" x14ac:dyDescent="0.3">
      <c r="A1114" s="2" t="s">
        <v>735</v>
      </c>
      <c r="B1114" s="680" t="str">
        <f t="shared" si="26"/>
        <v>Subregioninės vietovės principas:</v>
      </c>
      <c r="C1114" s="676"/>
    </row>
    <row r="1115" spans="1:3" ht="28.8" x14ac:dyDescent="0.3">
      <c r="A1115" s="2" t="s">
        <v>736</v>
      </c>
      <c r="B1115" s="509" t="str">
        <f t="shared" si="26"/>
        <v>Ar siekiama, kad pagal priemonę finansuojami projektai apimtų visas VVG teritorijos seniūnijas?</v>
      </c>
      <c r="C1115" s="672" t="str">
        <f>'10'!R38</f>
        <v>Ne</v>
      </c>
    </row>
    <row r="1116" spans="1:3" x14ac:dyDescent="0.3">
      <c r="A1116" s="2" t="s">
        <v>737</v>
      </c>
      <c r="B1116" s="509" t="str">
        <f t="shared" si="26"/>
        <v>Pasirinkimo pagrindimas</v>
      </c>
      <c r="C1116" s="677">
        <f>'10'!R39</f>
        <v>0</v>
      </c>
    </row>
    <row r="1117" spans="1:3" x14ac:dyDescent="0.3">
      <c r="A1117" s="2" t="s">
        <v>738</v>
      </c>
      <c r="B1117" s="680" t="str">
        <f t="shared" si="26"/>
        <v>Partnerystės principas:</v>
      </c>
      <c r="C1117" s="676"/>
    </row>
    <row r="1118" spans="1:3" ht="28.8" x14ac:dyDescent="0.3">
      <c r="A1118" s="2" t="s">
        <v>739</v>
      </c>
      <c r="B1118" s="509" t="str">
        <f t="shared" si="26"/>
        <v>Ar siekiama, kad pagal priemonę finansuojami projektai būtų vykdomi su partneriais?</v>
      </c>
      <c r="C1118" s="672" t="str">
        <f>'10'!R41</f>
        <v>Ne</v>
      </c>
    </row>
    <row r="1119" spans="1:3" x14ac:dyDescent="0.3">
      <c r="A1119" s="2" t="s">
        <v>740</v>
      </c>
      <c r="B1119" s="509" t="str">
        <f t="shared" si="26"/>
        <v>Pasirinkimo pagrindimas</v>
      </c>
      <c r="C1119" s="677">
        <f>'10'!R42</f>
        <v>0</v>
      </c>
    </row>
    <row r="1120" spans="1:3" x14ac:dyDescent="0.3">
      <c r="A1120" s="2" t="s">
        <v>741</v>
      </c>
      <c r="B1120" s="680" t="str">
        <f t="shared" si="26"/>
        <v>Inovacijų principas:</v>
      </c>
      <c r="C1120" s="676"/>
    </row>
    <row r="1121" spans="1:3" ht="28.8" x14ac:dyDescent="0.3">
      <c r="A1121" s="2" t="s">
        <v>742</v>
      </c>
      <c r="B1121" s="509" t="str">
        <f t="shared" si="26"/>
        <v>Ar siekiama, kad pagal priemonę finansuojami projektai būtų skirti inovacijoms vietos lygiu diegti?</v>
      </c>
      <c r="C1121" s="672" t="str">
        <f>'10'!R44</f>
        <v>Ne</v>
      </c>
    </row>
    <row r="1122" spans="1:3" x14ac:dyDescent="0.3">
      <c r="A1122" s="2" t="s">
        <v>743</v>
      </c>
      <c r="B1122" s="509" t="str">
        <f t="shared" si="26"/>
        <v>Pasirinkimo pagrindimas</v>
      </c>
      <c r="C1122" s="677">
        <f>'10'!R45</f>
        <v>0</v>
      </c>
    </row>
    <row r="1123" spans="1:3" ht="28.8" x14ac:dyDescent="0.3">
      <c r="A1123" s="2" t="s">
        <v>744</v>
      </c>
      <c r="B1123" s="509" t="str">
        <f t="shared" si="26"/>
        <v>Planuojama paremti projektų, skirtų inovacijoms vietos lygiu diegti (rodiklis L710)</v>
      </c>
      <c r="C1123" s="679">
        <f>'10'!R46</f>
        <v>0</v>
      </c>
    </row>
    <row r="1124" spans="1:3" x14ac:dyDescent="0.3">
      <c r="A1124" s="2" t="s">
        <v>745</v>
      </c>
      <c r="B1124" s="680" t="str">
        <f t="shared" si="26"/>
        <v>Lyčių lygybė ir nediskriminavimas:</v>
      </c>
      <c r="C1124" s="676"/>
    </row>
    <row r="1125" spans="1:3" ht="28.8" x14ac:dyDescent="0.3">
      <c r="A1125" s="2" t="s">
        <v>746</v>
      </c>
      <c r="B1125" s="509" t="str">
        <f t="shared" si="26"/>
        <v>Ar pagal priemonę finansuojami projektai, skirti lyčių lygybei ir nediskriminavimui?</v>
      </c>
      <c r="C1125" s="672" t="str">
        <f>'10'!R48</f>
        <v>Ne</v>
      </c>
    </row>
    <row r="1126" spans="1:3" x14ac:dyDescent="0.3">
      <c r="A1126" s="2" t="s">
        <v>747</v>
      </c>
      <c r="B1126" s="509" t="str">
        <f t="shared" si="26"/>
        <v>Pasirinkimo pagrindimas (jei taip, kaip bus užtikrinta)</v>
      </c>
      <c r="C1126" s="677">
        <f>'10'!R49</f>
        <v>0</v>
      </c>
    </row>
    <row r="1127" spans="1:3" x14ac:dyDescent="0.3">
      <c r="A1127" s="2" t="s">
        <v>748</v>
      </c>
      <c r="B1127" s="680" t="str">
        <f t="shared" si="26"/>
        <v>Jaunimas:</v>
      </c>
      <c r="C1127" s="676"/>
    </row>
    <row r="1128" spans="1:3" x14ac:dyDescent="0.3">
      <c r="A1128" s="2" t="s">
        <v>749</v>
      </c>
      <c r="B1128" s="509" t="str">
        <f t="shared" si="26"/>
        <v>Ar pagal priemonę finansuojami projektai, skirti jaunimui?</v>
      </c>
      <c r="C1128" s="672" t="str">
        <f>'10'!R51</f>
        <v>Ne</v>
      </c>
    </row>
    <row r="1129" spans="1:3" x14ac:dyDescent="0.3">
      <c r="A1129" s="2" t="s">
        <v>750</v>
      </c>
      <c r="B1129" s="509" t="str">
        <f t="shared" si="26"/>
        <v>Pasirinkimo pagrindimas (jei taip, kaip bus užtikrinta)</v>
      </c>
      <c r="C1129" s="677">
        <f>'10'!R52</f>
        <v>0</v>
      </c>
    </row>
    <row r="1130" spans="1:3" x14ac:dyDescent="0.3">
      <c r="A1130" s="2" t="s">
        <v>751</v>
      </c>
      <c r="B1130" s="675" t="str">
        <f t="shared" si="26"/>
        <v>E dalis. Priemonės rezultato rodikliai:</v>
      </c>
      <c r="C1130" s="676"/>
    </row>
    <row r="1131" spans="1:3" x14ac:dyDescent="0.3">
      <c r="A1131" s="2" t="s">
        <v>752</v>
      </c>
      <c r="B1131" s="680" t="str">
        <f t="shared" si="26"/>
        <v>SP rezultato rodiklių taikymas priemonei:</v>
      </c>
      <c r="C1131" s="676"/>
    </row>
    <row r="1132" spans="1:3" x14ac:dyDescent="0.3">
      <c r="A1132" s="2" t="s">
        <v>753</v>
      </c>
      <c r="B1132" s="681" t="str">
        <f t="shared" si="26"/>
        <v>R.3</v>
      </c>
      <c r="C1132" s="687" t="str">
        <f>'10'!R55</f>
        <v>Ne</v>
      </c>
    </row>
    <row r="1133" spans="1:3" x14ac:dyDescent="0.3">
      <c r="A1133" s="2" t="s">
        <v>754</v>
      </c>
      <c r="B1133" s="681" t="str">
        <f t="shared" si="26"/>
        <v>R.37</v>
      </c>
      <c r="C1133" s="687" t="str">
        <f>'10'!R56</f>
        <v>Ne</v>
      </c>
    </row>
    <row r="1134" spans="1:3" x14ac:dyDescent="0.3">
      <c r="A1134" s="2" t="s">
        <v>755</v>
      </c>
      <c r="B1134" s="681" t="str">
        <f t="shared" si="26"/>
        <v>R.39</v>
      </c>
      <c r="C1134" s="687" t="str">
        <f>'10'!R57</f>
        <v>Ne</v>
      </c>
    </row>
    <row r="1135" spans="1:3" x14ac:dyDescent="0.3">
      <c r="A1135" s="2" t="s">
        <v>756</v>
      </c>
      <c r="B1135" s="681" t="str">
        <f t="shared" si="26"/>
        <v>R.41</v>
      </c>
      <c r="C1135" s="687" t="str">
        <f>'10'!R58</f>
        <v>Ne</v>
      </c>
    </row>
    <row r="1136" spans="1:3" x14ac:dyDescent="0.3">
      <c r="A1136" s="2" t="s">
        <v>757</v>
      </c>
      <c r="B1136" s="681" t="str">
        <f t="shared" si="26"/>
        <v>R.42</v>
      </c>
      <c r="C1136" s="687" t="str">
        <f>'10'!R59</f>
        <v>Ne</v>
      </c>
    </row>
    <row r="1137" spans="1:3" x14ac:dyDescent="0.3">
      <c r="A1137" s="2" t="s">
        <v>758</v>
      </c>
      <c r="B1137" s="680" t="str">
        <f t="shared" si="26"/>
        <v>VPS rodiklių taikymas priemonei:</v>
      </c>
      <c r="C1137" s="688"/>
    </row>
    <row r="1138" spans="1:3" x14ac:dyDescent="0.3">
      <c r="A1138" s="2" t="s">
        <v>759</v>
      </c>
      <c r="B1138" s="681" t="str">
        <f t="shared" si="26"/>
        <v>TRAK-P.1</v>
      </c>
      <c r="C1138" s="687" t="str">
        <f>'10'!R61</f>
        <v>Ne</v>
      </c>
    </row>
    <row r="1139" spans="1:3" x14ac:dyDescent="0.3">
      <c r="A1139" s="2" t="s">
        <v>760</v>
      </c>
      <c r="B1139" s="681" t="str">
        <f t="shared" si="26"/>
        <v>TRAK-P.2</v>
      </c>
      <c r="C1139" s="687" t="str">
        <f>'10'!R62</f>
        <v>Ne</v>
      </c>
    </row>
    <row r="1140" spans="1:3" x14ac:dyDescent="0.3">
      <c r="A1140" s="2" t="s">
        <v>761</v>
      </c>
      <c r="B1140" s="681" t="str">
        <f t="shared" si="26"/>
        <v>TRAK-P.3</v>
      </c>
      <c r="C1140" s="687" t="str">
        <f>'10'!R63</f>
        <v>Ne</v>
      </c>
    </row>
    <row r="1141" spans="1:3" x14ac:dyDescent="0.3">
      <c r="A1141" s="2" t="s">
        <v>762</v>
      </c>
      <c r="B1141" s="681" t="str">
        <f t="shared" si="26"/>
        <v>TRAK-P.4</v>
      </c>
      <c r="C1141" s="687" t="str">
        <f>'10'!R64</f>
        <v>Ne</v>
      </c>
    </row>
    <row r="1142" spans="1:3" x14ac:dyDescent="0.3">
      <c r="A1142" s="2" t="s">
        <v>763</v>
      </c>
      <c r="B1142" s="681" t="str">
        <f t="shared" si="26"/>
        <v>TRAK-P.5</v>
      </c>
      <c r="C1142" s="687" t="str">
        <f>'10'!R65</f>
        <v>Ne</v>
      </c>
    </row>
    <row r="1143" spans="1:3" x14ac:dyDescent="0.3">
      <c r="A1143" s="2" t="s">
        <v>764</v>
      </c>
      <c r="B1143" s="681" t="str">
        <f t="shared" si="26"/>
        <v>TRAK-P.6</v>
      </c>
      <c r="C1143" s="687" t="str">
        <f>'10'!R66</f>
        <v>Ne</v>
      </c>
    </row>
    <row r="1144" spans="1:3" x14ac:dyDescent="0.3">
      <c r="A1144" s="2" t="s">
        <v>765</v>
      </c>
      <c r="B1144" s="681" t="str">
        <f t="shared" si="26"/>
        <v>TRAK-P.7</v>
      </c>
      <c r="C1144" s="687" t="str">
        <f>'10'!R67</f>
        <v>Ne</v>
      </c>
    </row>
    <row r="1145" spans="1:3" x14ac:dyDescent="0.3">
      <c r="A1145" s="2" t="s">
        <v>766</v>
      </c>
      <c r="B1145" s="681" t="str">
        <f t="shared" si="26"/>
        <v>TRAK-P.8</v>
      </c>
      <c r="C1145" s="687" t="str">
        <f>'10'!R68</f>
        <v>Ne</v>
      </c>
    </row>
    <row r="1146" spans="1:3" x14ac:dyDescent="0.3">
      <c r="A1146" s="2" t="s">
        <v>767</v>
      </c>
      <c r="B1146" s="681" t="str">
        <f t="shared" si="26"/>
        <v>TRAK-P.9</v>
      </c>
      <c r="C1146" s="687" t="str">
        <f>'10'!R69</f>
        <v>Ne</v>
      </c>
    </row>
    <row r="1147" spans="1:3" x14ac:dyDescent="0.3">
      <c r="A1147" s="2" t="s">
        <v>768</v>
      </c>
      <c r="B1147" s="683" t="str">
        <f t="shared" si="26"/>
        <v>TRAK-P.10</v>
      </c>
      <c r="C1147" s="689" t="str">
        <f>'10'!R70</f>
        <v>Ne</v>
      </c>
    </row>
    <row r="1148" spans="1:3" x14ac:dyDescent="0.3">
      <c r="A1148" s="2" t="s">
        <v>769</v>
      </c>
      <c r="B1148" s="675" t="str">
        <f t="shared" si="26"/>
        <v>F dalis. Pagal priemonę remiamų projektų pobūdis:</v>
      </c>
      <c r="C1148" s="676"/>
    </row>
    <row r="1149" spans="1:3" x14ac:dyDescent="0.3">
      <c r="A1149" s="2" t="s">
        <v>770</v>
      </c>
      <c r="B1149" s="671" t="str">
        <f t="shared" ref="B1149:B1158" si="27">B1072</f>
        <v>Remiami pelno projektai</v>
      </c>
      <c r="C1149" s="672" t="str">
        <f>'10'!R72</f>
        <v>Ne</v>
      </c>
    </row>
    <row r="1150" spans="1:3" ht="57.6" x14ac:dyDescent="0.3">
      <c r="A1150" s="2" t="s">
        <v>771</v>
      </c>
      <c r="B1150" s="673" t="str">
        <f t="shared" si="27"/>
        <v>Remiami projektai, susiję su žinių perdavimu, įskaitant konsultacijas, mokymą ir keitimąsi žiniomis apie tvarią, ekonominę, socialinę, aplinką ir klimatą tausojančią veiklą (aktualu rodikliui L801)</v>
      </c>
      <c r="C1150" s="672" t="str">
        <f>'10'!R73</f>
        <v>Ne</v>
      </c>
    </row>
    <row r="1151" spans="1:3" ht="57.6" x14ac:dyDescent="0.3">
      <c r="A1151" s="2" t="s">
        <v>772</v>
      </c>
      <c r="B1151" s="673" t="str">
        <f t="shared" si="27"/>
        <v>Remiami projektai, susiję su gamintojų organizacijomis, vietinėmis rinkomis, trumpomis tiekimo grandinėmis ir kokybės schemomis, įskaitant paramą investicijoms, rinkodaros veiklą ir kt. (aktualu rodikliui L802)</v>
      </c>
      <c r="C1151" s="672" t="str">
        <f>'10'!R74</f>
        <v>Ne</v>
      </c>
    </row>
    <row r="1152" spans="1:3" ht="43.2" x14ac:dyDescent="0.3">
      <c r="A1152" s="2" t="s">
        <v>773</v>
      </c>
      <c r="B1152" s="673" t="str">
        <f t="shared" si="27"/>
        <v>Remiami projektai, susiję su atsinaujinančios energijos gamybos pajėgumais, įskaitant biologinę (aktualu rodikliui L803)</v>
      </c>
      <c r="C1152" s="672" t="str">
        <f>'10'!R75</f>
        <v>Ne</v>
      </c>
    </row>
    <row r="1153" spans="1:3" ht="43.2" x14ac:dyDescent="0.3">
      <c r="A1153" s="2" t="s">
        <v>774</v>
      </c>
      <c r="B1153" s="673" t="str">
        <f t="shared" si="27"/>
        <v>Remiami projektai, prisidedantys prie aplinkos tvarumo, klimato kaitos švelninimo bei prisitaikymo prie jos tikslų įgyvendinimo kaimo vietovėse (aktualu rodikliui L804)</v>
      </c>
      <c r="C1153" s="672" t="str">
        <f>'10'!R76</f>
        <v>Ne</v>
      </c>
    </row>
    <row r="1154" spans="1:3" ht="28.8" x14ac:dyDescent="0.3">
      <c r="A1154" s="2" t="s">
        <v>775</v>
      </c>
      <c r="B1154" s="673" t="str">
        <f t="shared" si="27"/>
        <v>Remiami projektai, kurie kuria darbo vietas (aktualu rodikliui L805)</v>
      </c>
      <c r="C1154" s="672" t="str">
        <f>'10'!R77</f>
        <v>Ne</v>
      </c>
    </row>
    <row r="1155" spans="1:3" ht="28.8" x14ac:dyDescent="0.3">
      <c r="A1155" s="2" t="s">
        <v>776</v>
      </c>
      <c r="B1155" s="673" t="str">
        <f t="shared" si="27"/>
        <v>Remiami kaimo verslų, įskaitant bioekonomiką, projektai (aktualu rodikliui L 806)</v>
      </c>
      <c r="C1155" s="672" t="str">
        <f>'10'!R78</f>
        <v>Ne</v>
      </c>
    </row>
    <row r="1156" spans="1:3" ht="28.8" x14ac:dyDescent="0.3">
      <c r="A1156" s="2" t="s">
        <v>777</v>
      </c>
      <c r="B1156" s="673" t="str">
        <f t="shared" si="27"/>
        <v>Remiami projektai, susiję su sumanių kaimų strategijomis (aktualu rodikliui L807)</v>
      </c>
      <c r="C1156" s="672" t="str">
        <f>'10'!R79</f>
        <v>Ne</v>
      </c>
    </row>
    <row r="1157" spans="1:3" ht="28.8" x14ac:dyDescent="0.3">
      <c r="A1157" s="2" t="s">
        <v>778</v>
      </c>
      <c r="B1157" s="673" t="str">
        <f t="shared" si="27"/>
        <v>Remiami projektai, gerinantys paslaugų prieinamumą ir infrastruktūrą (aktualu rodikliui L808)</v>
      </c>
      <c r="C1157" s="672" t="str">
        <f>'10'!R80</f>
        <v>Ne</v>
      </c>
    </row>
    <row r="1158" spans="1:3" ht="28.8" x14ac:dyDescent="0.3">
      <c r="A1158" s="2" t="s">
        <v>779</v>
      </c>
      <c r="B1158" s="673" t="str">
        <f t="shared" si="27"/>
        <v>Remiami socialinės įtraukties projektai (aktualu rodikliui L809)</v>
      </c>
      <c r="C1158" s="672" t="str">
        <f>'10'!R81</f>
        <v>Ne</v>
      </c>
    </row>
    <row r="1159" spans="1:3" x14ac:dyDescent="0.3">
      <c r="B1159" s="649"/>
      <c r="C1159" s="685"/>
    </row>
    <row r="1160" spans="1:3" x14ac:dyDescent="0.3">
      <c r="A1160" s="1"/>
      <c r="B1160" s="362"/>
      <c r="C1160" s="686" t="str">
        <f>'10'!S6</f>
        <v>16 priemonė</v>
      </c>
    </row>
    <row r="1161" spans="1:3" x14ac:dyDescent="0.3">
      <c r="A1161" s="2" t="s">
        <v>188</v>
      </c>
      <c r="B1161" s="509" t="str">
        <f>B1084</f>
        <v>Priemonės pavadinimas</v>
      </c>
      <c r="C1161" s="670">
        <f>'10'!S7</f>
        <v>0</v>
      </c>
    </row>
    <row r="1162" spans="1:3" x14ac:dyDescent="0.3">
      <c r="A1162" s="2" t="s">
        <v>189</v>
      </c>
      <c r="B1162" s="671" t="str">
        <f t="shared" ref="B1162:B1225" si="28">B1085</f>
        <v>Priemonės rūšis</v>
      </c>
      <c r="C1162" s="670">
        <f>'10'!S8</f>
        <v>0</v>
      </c>
    </row>
    <row r="1163" spans="1:3" x14ac:dyDescent="0.3">
      <c r="A1163" s="2" t="s">
        <v>190</v>
      </c>
      <c r="B1163" s="671" t="str">
        <f t="shared" si="28"/>
        <v>VVG teritorijos poreikių, kuriuos tenkina priemonė, skaičius</v>
      </c>
      <c r="C1163" s="670">
        <f>'10'!S9</f>
        <v>0</v>
      </c>
    </row>
    <row r="1164" spans="1:3" x14ac:dyDescent="0.3">
      <c r="A1164" s="2" t="s">
        <v>191</v>
      </c>
      <c r="B1164" s="671" t="str">
        <f t="shared" si="28"/>
        <v>BŽŪP tikslų, kuriuos įgyvendina priemonė, skaičius</v>
      </c>
      <c r="C1164" s="670">
        <f>'10'!S10</f>
        <v>0</v>
      </c>
    </row>
    <row r="1165" spans="1:3" x14ac:dyDescent="0.3">
      <c r="A1165" s="2" t="s">
        <v>192</v>
      </c>
      <c r="B1165" s="671" t="str">
        <f t="shared" si="28"/>
        <v>Pagrindinis BŽŪP tikslas, kurį įgyvendina VPS priemonė</v>
      </c>
      <c r="C1165" s="672" t="str">
        <f>'10'!S11</f>
        <v>Pasirinkite</v>
      </c>
    </row>
    <row r="1166" spans="1:3" ht="28.8" x14ac:dyDescent="0.3">
      <c r="A1166" s="2" t="s">
        <v>193</v>
      </c>
      <c r="B1166" s="673" t="str">
        <f t="shared" si="28"/>
        <v>Ar priemonė prisideda prie 4 konkretaus BŽŪP tikslo? (tikslas nurodytas 5 lape)</v>
      </c>
      <c r="C1166" s="672" t="str">
        <f>'10'!S12</f>
        <v>Ne</v>
      </c>
    </row>
    <row r="1167" spans="1:3" ht="28.8" x14ac:dyDescent="0.3">
      <c r="A1167" s="2" t="s">
        <v>194</v>
      </c>
      <c r="B1167" s="673" t="str">
        <f t="shared" si="28"/>
        <v>Ar priemonė prisideda prie 5 konkretaus BŽŪP tikslo? (tikslas nurodytas 5 lape)</v>
      </c>
      <c r="C1167" s="672" t="str">
        <f>'10'!S13</f>
        <v>Ne</v>
      </c>
    </row>
    <row r="1168" spans="1:3" ht="28.8" x14ac:dyDescent="0.3">
      <c r="A1168" s="2" t="s">
        <v>195</v>
      </c>
      <c r="B1168" s="673" t="str">
        <f t="shared" si="28"/>
        <v>Ar priemonė prisideda prie 6 konkretaus BŽŪP tikslo? (tikslas nurodytas 5 lape)</v>
      </c>
      <c r="C1168" s="672" t="str">
        <f>'10'!S14</f>
        <v>Ne</v>
      </c>
    </row>
    <row r="1169" spans="1:3" ht="28.8" x14ac:dyDescent="0.3">
      <c r="A1169" s="2" t="s">
        <v>196</v>
      </c>
      <c r="B1169" s="673" t="str">
        <f t="shared" si="28"/>
        <v>Ar priemonė prisideda prie 9 konkretaus BŽŪP tikslo? (tikslas nurodytas 5 lape)</v>
      </c>
      <c r="C1169" s="672" t="str">
        <f>'10'!S15</f>
        <v>Ne</v>
      </c>
    </row>
    <row r="1170" spans="1:3" x14ac:dyDescent="0.3">
      <c r="A1170" s="2" t="s">
        <v>94</v>
      </c>
      <c r="B1170" s="675" t="str">
        <f t="shared" si="28"/>
        <v>A dalis. Priemonės intervencijos logika:</v>
      </c>
      <c r="C1170" s="676"/>
    </row>
    <row r="1171" spans="1:3" ht="43.2" x14ac:dyDescent="0.3">
      <c r="A1171" s="2" t="s">
        <v>197</v>
      </c>
      <c r="B1171" s="673" t="str">
        <f t="shared" si="28"/>
        <v>Priemonės tikslas, ryšys su pagrindiniu BŽŪP tikslu ir VVG teritorijos poreikiais (problemomis ir (arba) potencialu), ryšys su VPS tema (jei taikoma)</v>
      </c>
      <c r="C1171" s="677">
        <f>'10'!S17</f>
        <v>0</v>
      </c>
    </row>
    <row r="1172" spans="1:3" x14ac:dyDescent="0.3">
      <c r="A1172" s="2" t="s">
        <v>198</v>
      </c>
      <c r="B1172" s="671" t="str">
        <f t="shared" si="28"/>
        <v>Pokytis, kurio siekiama VPS priemone</v>
      </c>
      <c r="C1172" s="677">
        <f>'10'!S18</f>
        <v>0</v>
      </c>
    </row>
    <row r="1173" spans="1:3" ht="28.8" x14ac:dyDescent="0.3">
      <c r="A1173" s="2" t="s">
        <v>199</v>
      </c>
      <c r="B1173" s="509" t="str">
        <f t="shared" si="28"/>
        <v>Kaip priemonė prisidės prie horizontalaus tikslo d įgyvendinimo? (pildoma, jei taikoma)</v>
      </c>
      <c r="C1173" s="677">
        <f>'10'!S19</f>
        <v>0</v>
      </c>
    </row>
    <row r="1174" spans="1:3" ht="28.8" x14ac:dyDescent="0.3">
      <c r="A1174" s="2" t="s">
        <v>200</v>
      </c>
      <c r="B1174" s="509" t="str">
        <f t="shared" si="28"/>
        <v>Kaip priemonė prisidės prie horizontalaus tikslo e įgyvendinimo? (pildoma, jei taikoma)</v>
      </c>
      <c r="C1174" s="677">
        <f>'10'!S20</f>
        <v>0</v>
      </c>
    </row>
    <row r="1175" spans="1:3" ht="28.8" x14ac:dyDescent="0.3">
      <c r="A1175" s="2" t="s">
        <v>201</v>
      </c>
      <c r="B1175" s="509" t="str">
        <f t="shared" si="28"/>
        <v>Kaip priemonė prisidės prie horizontalaus tikslo f įgyvendinimo? (pildoma, jei taikoma)</v>
      </c>
      <c r="C1175" s="677">
        <f>'10'!S21</f>
        <v>0</v>
      </c>
    </row>
    <row r="1176" spans="1:3" ht="28.8" x14ac:dyDescent="0.3">
      <c r="A1176" s="2" t="s">
        <v>202</v>
      </c>
      <c r="B1176" s="509" t="str">
        <f t="shared" si="28"/>
        <v>Kaip priemonė prisidės prie horizontalaus tikslo i įgyvendinimo? (pildoma, jei taikoma)</v>
      </c>
      <c r="C1176" s="677">
        <f>'10'!S22</f>
        <v>0</v>
      </c>
    </row>
    <row r="1177" spans="1:3" ht="28.8" x14ac:dyDescent="0.3">
      <c r="A1177" s="2" t="s">
        <v>203</v>
      </c>
      <c r="B1177" s="675" t="str">
        <f t="shared" si="28"/>
        <v>B dalis. Pareiškėjų ir projektų tinkamumo sąlygos, projektų atrankos principai:</v>
      </c>
      <c r="C1177" s="676"/>
    </row>
    <row r="1178" spans="1:3" x14ac:dyDescent="0.3">
      <c r="A1178" s="2" t="s">
        <v>204</v>
      </c>
      <c r="B1178" s="509" t="str">
        <f t="shared" si="28"/>
        <v>Pagal priemonę remiamos veiklos</v>
      </c>
      <c r="C1178" s="677">
        <f>'10'!S24</f>
        <v>0</v>
      </c>
    </row>
    <row r="1179" spans="1:3" ht="28.8" x14ac:dyDescent="0.3">
      <c r="A1179" s="2" t="s">
        <v>205</v>
      </c>
      <c r="B1179" s="671" t="str">
        <f t="shared" si="28"/>
        <v>Tinkami pareiškėjai ir partneriai (jei taikomas reikalavimas projektus įgyvendinti su partneriais)</v>
      </c>
      <c r="C1179" s="677">
        <f>'10'!S25</f>
        <v>0</v>
      </c>
    </row>
    <row r="1180" spans="1:3" ht="28.8" x14ac:dyDescent="0.3">
      <c r="A1180" s="2" t="s">
        <v>206</v>
      </c>
      <c r="B1180" s="671" t="str">
        <f t="shared" si="28"/>
        <v>Priemonės tikslinė grupė (pildoma, jei nesutampa su tinkamais pareiškėjais ir (arba) partneriais)</v>
      </c>
      <c r="C1180" s="677">
        <f>'10'!S26</f>
        <v>0</v>
      </c>
    </row>
    <row r="1181" spans="1:3" x14ac:dyDescent="0.3">
      <c r="A1181" s="2" t="s">
        <v>725</v>
      </c>
      <c r="B1181" s="509" t="str">
        <f t="shared" si="28"/>
        <v>Tinkamumo sąlygos pareiškėjams ir projektams</v>
      </c>
      <c r="C1181" s="677">
        <f>'10'!S27</f>
        <v>0</v>
      </c>
    </row>
    <row r="1182" spans="1:3" x14ac:dyDescent="0.3">
      <c r="A1182" s="2" t="s">
        <v>726</v>
      </c>
      <c r="B1182" s="673" t="str">
        <f t="shared" si="28"/>
        <v>Projektų atrankos principai</v>
      </c>
      <c r="C1182" s="677">
        <f>'10'!S28</f>
        <v>0</v>
      </c>
    </row>
    <row r="1183" spans="1:3" x14ac:dyDescent="0.3">
      <c r="A1183" s="2" t="s">
        <v>727</v>
      </c>
      <c r="B1183" s="509" t="str">
        <f t="shared" si="28"/>
        <v>Planuojamų kvietimų teikti paraiškas skaičius</v>
      </c>
      <c r="C1183" s="670">
        <f>'10'!S29</f>
        <v>0</v>
      </c>
    </row>
    <row r="1184" spans="1:3" x14ac:dyDescent="0.3">
      <c r="A1184" s="2" t="s">
        <v>728</v>
      </c>
      <c r="B1184" s="651" t="str">
        <f t="shared" si="28"/>
        <v>C dalis. Paramos dydžiai:</v>
      </c>
      <c r="C1184" s="676"/>
    </row>
    <row r="1185" spans="1:3" x14ac:dyDescent="0.3">
      <c r="A1185" s="2" t="s">
        <v>729</v>
      </c>
      <c r="B1185" s="509" t="str">
        <f t="shared" si="28"/>
        <v>Didžiausia paramos suma vietos projektui, Eur</v>
      </c>
      <c r="C1185" s="677">
        <f>'10'!S31</f>
        <v>0</v>
      </c>
    </row>
    <row r="1186" spans="1:3" x14ac:dyDescent="0.3">
      <c r="A1186" s="2" t="s">
        <v>730</v>
      </c>
      <c r="B1186" s="509" t="str">
        <f t="shared" si="28"/>
        <v xml:space="preserve">Paramos lyginamoji dalis, proc. </v>
      </c>
      <c r="C1186" s="677">
        <f>'10'!S32</f>
        <v>0</v>
      </c>
    </row>
    <row r="1187" spans="1:3" x14ac:dyDescent="0.3">
      <c r="A1187" s="2" t="s">
        <v>731</v>
      </c>
      <c r="B1187" s="509" t="str">
        <f t="shared" si="28"/>
        <v>Planuojama paramos suma priemonei, Eur</v>
      </c>
      <c r="C1187" s="678">
        <f>'10'!S33</f>
        <v>0</v>
      </c>
    </row>
    <row r="1188" spans="1:3" x14ac:dyDescent="0.3">
      <c r="A1188" s="2" t="s">
        <v>732</v>
      </c>
      <c r="B1188" s="509" t="str">
        <f t="shared" si="28"/>
        <v>Planuojama paremti projektų (rodiklis L700)</v>
      </c>
      <c r="C1188" s="679">
        <f>'10'!S34</f>
        <v>0</v>
      </c>
    </row>
    <row r="1189" spans="1:3" x14ac:dyDescent="0.3">
      <c r="A1189" s="2" t="s">
        <v>733</v>
      </c>
      <c r="B1189" s="509" t="str">
        <f t="shared" si="28"/>
        <v>Paaiškinimas, kaip nustatyta rodiklio L700 reikšmė</v>
      </c>
      <c r="C1189" s="677">
        <f>'10'!S35</f>
        <v>0</v>
      </c>
    </row>
    <row r="1190" spans="1:3" ht="28.8" x14ac:dyDescent="0.3">
      <c r="A1190" s="2" t="s">
        <v>734</v>
      </c>
      <c r="B1190" s="651" t="str">
        <f t="shared" si="28"/>
        <v>D dalis. Priemonės indėlis į ES ir nacionalinių horizontaliųjų principų įgyvendinimą:</v>
      </c>
      <c r="C1190" s="676"/>
    </row>
    <row r="1191" spans="1:3" x14ac:dyDescent="0.3">
      <c r="A1191" s="2" t="s">
        <v>735</v>
      </c>
      <c r="B1191" s="680" t="str">
        <f t="shared" si="28"/>
        <v>Subregioninės vietovės principas:</v>
      </c>
      <c r="C1191" s="676"/>
    </row>
    <row r="1192" spans="1:3" ht="28.8" x14ac:dyDescent="0.3">
      <c r="A1192" s="2" t="s">
        <v>736</v>
      </c>
      <c r="B1192" s="509" t="str">
        <f t="shared" si="28"/>
        <v>Ar siekiama, kad pagal priemonę finansuojami projektai apimtų visas VVG teritorijos seniūnijas?</v>
      </c>
      <c r="C1192" s="672" t="str">
        <f>'10'!S38</f>
        <v>Ne</v>
      </c>
    </row>
    <row r="1193" spans="1:3" x14ac:dyDescent="0.3">
      <c r="A1193" s="2" t="s">
        <v>737</v>
      </c>
      <c r="B1193" s="509" t="str">
        <f t="shared" si="28"/>
        <v>Pasirinkimo pagrindimas</v>
      </c>
      <c r="C1193" s="677">
        <f>'10'!S39</f>
        <v>0</v>
      </c>
    </row>
    <row r="1194" spans="1:3" x14ac:dyDescent="0.3">
      <c r="A1194" s="2" t="s">
        <v>738</v>
      </c>
      <c r="B1194" s="680" t="str">
        <f t="shared" si="28"/>
        <v>Partnerystės principas:</v>
      </c>
      <c r="C1194" s="676"/>
    </row>
    <row r="1195" spans="1:3" ht="28.8" x14ac:dyDescent="0.3">
      <c r="A1195" s="2" t="s">
        <v>739</v>
      </c>
      <c r="B1195" s="509" t="str">
        <f t="shared" si="28"/>
        <v>Ar siekiama, kad pagal priemonę finansuojami projektai būtų vykdomi su partneriais?</v>
      </c>
      <c r="C1195" s="672" t="str">
        <f>'10'!S41</f>
        <v>Ne</v>
      </c>
    </row>
    <row r="1196" spans="1:3" x14ac:dyDescent="0.3">
      <c r="A1196" s="2" t="s">
        <v>740</v>
      </c>
      <c r="B1196" s="509" t="str">
        <f t="shared" si="28"/>
        <v>Pasirinkimo pagrindimas</v>
      </c>
      <c r="C1196" s="677">
        <f>'10'!S42</f>
        <v>0</v>
      </c>
    </row>
    <row r="1197" spans="1:3" x14ac:dyDescent="0.3">
      <c r="A1197" s="2" t="s">
        <v>741</v>
      </c>
      <c r="B1197" s="680" t="str">
        <f t="shared" si="28"/>
        <v>Inovacijų principas:</v>
      </c>
      <c r="C1197" s="676"/>
    </row>
    <row r="1198" spans="1:3" ht="28.8" x14ac:dyDescent="0.3">
      <c r="A1198" s="2" t="s">
        <v>742</v>
      </c>
      <c r="B1198" s="509" t="str">
        <f t="shared" si="28"/>
        <v>Ar siekiama, kad pagal priemonę finansuojami projektai būtų skirti inovacijoms vietos lygiu diegti?</v>
      </c>
      <c r="C1198" s="672" t="str">
        <f>'10'!S44</f>
        <v>Ne</v>
      </c>
    </row>
    <row r="1199" spans="1:3" x14ac:dyDescent="0.3">
      <c r="A1199" s="2" t="s">
        <v>743</v>
      </c>
      <c r="B1199" s="509" t="str">
        <f t="shared" si="28"/>
        <v>Pasirinkimo pagrindimas</v>
      </c>
      <c r="C1199" s="677">
        <f>'10'!S45</f>
        <v>0</v>
      </c>
    </row>
    <row r="1200" spans="1:3" ht="28.8" x14ac:dyDescent="0.3">
      <c r="A1200" s="2" t="s">
        <v>744</v>
      </c>
      <c r="B1200" s="509" t="str">
        <f t="shared" si="28"/>
        <v>Planuojama paremti projektų, skirtų inovacijoms vietos lygiu diegti (rodiklis L710)</v>
      </c>
      <c r="C1200" s="679">
        <f>'10'!S46</f>
        <v>0</v>
      </c>
    </row>
    <row r="1201" spans="1:3" x14ac:dyDescent="0.3">
      <c r="A1201" s="2" t="s">
        <v>745</v>
      </c>
      <c r="B1201" s="680" t="str">
        <f t="shared" si="28"/>
        <v>Lyčių lygybė ir nediskriminavimas:</v>
      </c>
      <c r="C1201" s="676"/>
    </row>
    <row r="1202" spans="1:3" ht="28.8" x14ac:dyDescent="0.3">
      <c r="A1202" s="2" t="s">
        <v>746</v>
      </c>
      <c r="B1202" s="509" t="str">
        <f t="shared" si="28"/>
        <v>Ar pagal priemonę finansuojami projektai, skirti lyčių lygybei ir nediskriminavimui?</v>
      </c>
      <c r="C1202" s="672" t="str">
        <f>'10'!S48</f>
        <v>Ne</v>
      </c>
    </row>
    <row r="1203" spans="1:3" x14ac:dyDescent="0.3">
      <c r="A1203" s="2" t="s">
        <v>747</v>
      </c>
      <c r="B1203" s="509" t="str">
        <f t="shared" si="28"/>
        <v>Pasirinkimo pagrindimas (jei taip, kaip bus užtikrinta)</v>
      </c>
      <c r="C1203" s="677">
        <f>'10'!S49</f>
        <v>0</v>
      </c>
    </row>
    <row r="1204" spans="1:3" x14ac:dyDescent="0.3">
      <c r="A1204" s="2" t="s">
        <v>748</v>
      </c>
      <c r="B1204" s="680" t="str">
        <f t="shared" si="28"/>
        <v>Jaunimas:</v>
      </c>
      <c r="C1204" s="676"/>
    </row>
    <row r="1205" spans="1:3" x14ac:dyDescent="0.3">
      <c r="A1205" s="2" t="s">
        <v>749</v>
      </c>
      <c r="B1205" s="509" t="str">
        <f t="shared" si="28"/>
        <v>Ar pagal priemonę finansuojami projektai, skirti jaunimui?</v>
      </c>
      <c r="C1205" s="672" t="str">
        <f>'10'!S51</f>
        <v>Ne</v>
      </c>
    </row>
    <row r="1206" spans="1:3" x14ac:dyDescent="0.3">
      <c r="A1206" s="2" t="s">
        <v>750</v>
      </c>
      <c r="B1206" s="509" t="str">
        <f t="shared" si="28"/>
        <v>Pasirinkimo pagrindimas (jei taip, kaip bus užtikrinta)</v>
      </c>
      <c r="C1206" s="677">
        <f>'10'!S52</f>
        <v>0</v>
      </c>
    </row>
    <row r="1207" spans="1:3" x14ac:dyDescent="0.3">
      <c r="A1207" s="2" t="s">
        <v>751</v>
      </c>
      <c r="B1207" s="675" t="str">
        <f t="shared" si="28"/>
        <v>E dalis. Priemonės rezultato rodikliai:</v>
      </c>
      <c r="C1207" s="676"/>
    </row>
    <row r="1208" spans="1:3" x14ac:dyDescent="0.3">
      <c r="A1208" s="2" t="s">
        <v>752</v>
      </c>
      <c r="B1208" s="680" t="str">
        <f t="shared" si="28"/>
        <v>SP rezultato rodiklių taikymas priemonei:</v>
      </c>
      <c r="C1208" s="676"/>
    </row>
    <row r="1209" spans="1:3" x14ac:dyDescent="0.3">
      <c r="A1209" s="2" t="s">
        <v>753</v>
      </c>
      <c r="B1209" s="681" t="str">
        <f t="shared" si="28"/>
        <v>R.3</v>
      </c>
      <c r="C1209" s="687" t="str">
        <f>'10'!S55</f>
        <v>Ne</v>
      </c>
    </row>
    <row r="1210" spans="1:3" x14ac:dyDescent="0.3">
      <c r="A1210" s="2" t="s">
        <v>754</v>
      </c>
      <c r="B1210" s="681" t="str">
        <f t="shared" si="28"/>
        <v>R.37</v>
      </c>
      <c r="C1210" s="687" t="str">
        <f>'10'!S56</f>
        <v>Ne</v>
      </c>
    </row>
    <row r="1211" spans="1:3" x14ac:dyDescent="0.3">
      <c r="A1211" s="2" t="s">
        <v>755</v>
      </c>
      <c r="B1211" s="681" t="str">
        <f t="shared" si="28"/>
        <v>R.39</v>
      </c>
      <c r="C1211" s="687" t="str">
        <f>'10'!S57</f>
        <v>Ne</v>
      </c>
    </row>
    <row r="1212" spans="1:3" x14ac:dyDescent="0.3">
      <c r="A1212" s="2" t="s">
        <v>756</v>
      </c>
      <c r="B1212" s="681" t="str">
        <f t="shared" si="28"/>
        <v>R.41</v>
      </c>
      <c r="C1212" s="687" t="str">
        <f>'10'!S58</f>
        <v>Ne</v>
      </c>
    </row>
    <row r="1213" spans="1:3" x14ac:dyDescent="0.3">
      <c r="A1213" s="2" t="s">
        <v>757</v>
      </c>
      <c r="B1213" s="681" t="str">
        <f t="shared" si="28"/>
        <v>R.42</v>
      </c>
      <c r="C1213" s="687" t="str">
        <f>'10'!S59</f>
        <v>Ne</v>
      </c>
    </row>
    <row r="1214" spans="1:3" x14ac:dyDescent="0.3">
      <c r="A1214" s="2" t="s">
        <v>758</v>
      </c>
      <c r="B1214" s="680" t="str">
        <f t="shared" si="28"/>
        <v>VPS rodiklių taikymas priemonei:</v>
      </c>
      <c r="C1214" s="688"/>
    </row>
    <row r="1215" spans="1:3" x14ac:dyDescent="0.3">
      <c r="A1215" s="2" t="s">
        <v>759</v>
      </c>
      <c r="B1215" s="681" t="str">
        <f t="shared" si="28"/>
        <v>TRAK-P.1</v>
      </c>
      <c r="C1215" s="687" t="str">
        <f>'10'!S61</f>
        <v>Ne</v>
      </c>
    </row>
    <row r="1216" spans="1:3" x14ac:dyDescent="0.3">
      <c r="A1216" s="2" t="s">
        <v>760</v>
      </c>
      <c r="B1216" s="681" t="str">
        <f t="shared" si="28"/>
        <v>TRAK-P.2</v>
      </c>
      <c r="C1216" s="687" t="str">
        <f>'10'!S62</f>
        <v>Ne</v>
      </c>
    </row>
    <row r="1217" spans="1:3" x14ac:dyDescent="0.3">
      <c r="A1217" s="2" t="s">
        <v>761</v>
      </c>
      <c r="B1217" s="681" t="str">
        <f t="shared" si="28"/>
        <v>TRAK-P.3</v>
      </c>
      <c r="C1217" s="687" t="str">
        <f>'10'!S63</f>
        <v>Ne</v>
      </c>
    </row>
    <row r="1218" spans="1:3" x14ac:dyDescent="0.3">
      <c r="A1218" s="2" t="s">
        <v>762</v>
      </c>
      <c r="B1218" s="681" t="str">
        <f t="shared" si="28"/>
        <v>TRAK-P.4</v>
      </c>
      <c r="C1218" s="687" t="str">
        <f>'10'!S64</f>
        <v>Ne</v>
      </c>
    </row>
    <row r="1219" spans="1:3" x14ac:dyDescent="0.3">
      <c r="A1219" s="2" t="s">
        <v>763</v>
      </c>
      <c r="B1219" s="681" t="str">
        <f t="shared" si="28"/>
        <v>TRAK-P.5</v>
      </c>
      <c r="C1219" s="687" t="str">
        <f>'10'!S65</f>
        <v>Ne</v>
      </c>
    </row>
    <row r="1220" spans="1:3" x14ac:dyDescent="0.3">
      <c r="A1220" s="2" t="s">
        <v>764</v>
      </c>
      <c r="B1220" s="681" t="str">
        <f t="shared" si="28"/>
        <v>TRAK-P.6</v>
      </c>
      <c r="C1220" s="687" t="str">
        <f>'10'!S66</f>
        <v>Ne</v>
      </c>
    </row>
    <row r="1221" spans="1:3" x14ac:dyDescent="0.3">
      <c r="A1221" s="2" t="s">
        <v>765</v>
      </c>
      <c r="B1221" s="681" t="str">
        <f t="shared" si="28"/>
        <v>TRAK-P.7</v>
      </c>
      <c r="C1221" s="687" t="str">
        <f>'10'!S67</f>
        <v>Ne</v>
      </c>
    </row>
    <row r="1222" spans="1:3" x14ac:dyDescent="0.3">
      <c r="A1222" s="2" t="s">
        <v>766</v>
      </c>
      <c r="B1222" s="681" t="str">
        <f t="shared" si="28"/>
        <v>TRAK-P.8</v>
      </c>
      <c r="C1222" s="687" t="str">
        <f>'10'!S68</f>
        <v>Ne</v>
      </c>
    </row>
    <row r="1223" spans="1:3" x14ac:dyDescent="0.3">
      <c r="A1223" s="2" t="s">
        <v>767</v>
      </c>
      <c r="B1223" s="681" t="str">
        <f t="shared" si="28"/>
        <v>TRAK-P.9</v>
      </c>
      <c r="C1223" s="687" t="str">
        <f>'10'!S69</f>
        <v>Ne</v>
      </c>
    </row>
    <row r="1224" spans="1:3" x14ac:dyDescent="0.3">
      <c r="A1224" s="2" t="s">
        <v>768</v>
      </c>
      <c r="B1224" s="683" t="str">
        <f t="shared" si="28"/>
        <v>TRAK-P.10</v>
      </c>
      <c r="C1224" s="689" t="str">
        <f>'10'!S70</f>
        <v>Ne</v>
      </c>
    </row>
    <row r="1225" spans="1:3" x14ac:dyDescent="0.3">
      <c r="A1225" s="2" t="s">
        <v>769</v>
      </c>
      <c r="B1225" s="675" t="str">
        <f t="shared" si="28"/>
        <v>F dalis. Pagal priemonę remiamų projektų pobūdis:</v>
      </c>
      <c r="C1225" s="676"/>
    </row>
    <row r="1226" spans="1:3" x14ac:dyDescent="0.3">
      <c r="A1226" s="2" t="s">
        <v>770</v>
      </c>
      <c r="B1226" s="671" t="str">
        <f t="shared" ref="B1226:B1235" si="29">B1149</f>
        <v>Remiami pelno projektai</v>
      </c>
      <c r="C1226" s="672" t="str">
        <f>'10'!S72</f>
        <v>Ne</v>
      </c>
    </row>
    <row r="1227" spans="1:3" ht="57.6" x14ac:dyDescent="0.3">
      <c r="A1227" s="2" t="s">
        <v>771</v>
      </c>
      <c r="B1227" s="673" t="str">
        <f t="shared" si="29"/>
        <v>Remiami projektai, susiję su žinių perdavimu, įskaitant konsultacijas, mokymą ir keitimąsi žiniomis apie tvarią, ekonominę, socialinę, aplinką ir klimatą tausojančią veiklą (aktualu rodikliui L801)</v>
      </c>
      <c r="C1227" s="672" t="str">
        <f>'10'!S73</f>
        <v>Ne</v>
      </c>
    </row>
    <row r="1228" spans="1:3" ht="57.6" x14ac:dyDescent="0.3">
      <c r="A1228" s="2" t="s">
        <v>772</v>
      </c>
      <c r="B1228" s="673" t="str">
        <f t="shared" si="29"/>
        <v>Remiami projektai, susiję su gamintojų organizacijomis, vietinėmis rinkomis, trumpomis tiekimo grandinėmis ir kokybės schemomis, įskaitant paramą investicijoms, rinkodaros veiklą ir kt. (aktualu rodikliui L802)</v>
      </c>
      <c r="C1228" s="672" t="str">
        <f>'10'!S74</f>
        <v>Ne</v>
      </c>
    </row>
    <row r="1229" spans="1:3" ht="43.2" x14ac:dyDescent="0.3">
      <c r="A1229" s="2" t="s">
        <v>773</v>
      </c>
      <c r="B1229" s="673" t="str">
        <f t="shared" si="29"/>
        <v>Remiami projektai, susiję su atsinaujinančios energijos gamybos pajėgumais, įskaitant biologinę (aktualu rodikliui L803)</v>
      </c>
      <c r="C1229" s="672" t="str">
        <f>'10'!S75</f>
        <v>Ne</v>
      </c>
    </row>
    <row r="1230" spans="1:3" ht="43.2" x14ac:dyDescent="0.3">
      <c r="A1230" s="2" t="s">
        <v>774</v>
      </c>
      <c r="B1230" s="673" t="str">
        <f t="shared" si="29"/>
        <v>Remiami projektai, prisidedantys prie aplinkos tvarumo, klimato kaitos švelninimo bei prisitaikymo prie jos tikslų įgyvendinimo kaimo vietovėse (aktualu rodikliui L804)</v>
      </c>
      <c r="C1230" s="672" t="str">
        <f>'10'!S76</f>
        <v>Ne</v>
      </c>
    </row>
    <row r="1231" spans="1:3" ht="28.8" x14ac:dyDescent="0.3">
      <c r="A1231" s="2" t="s">
        <v>775</v>
      </c>
      <c r="B1231" s="673" t="str">
        <f t="shared" si="29"/>
        <v>Remiami projektai, kurie kuria darbo vietas (aktualu rodikliui L805)</v>
      </c>
      <c r="C1231" s="672" t="str">
        <f>'10'!S77</f>
        <v>Ne</v>
      </c>
    </row>
    <row r="1232" spans="1:3" ht="28.8" x14ac:dyDescent="0.3">
      <c r="A1232" s="2" t="s">
        <v>776</v>
      </c>
      <c r="B1232" s="673" t="str">
        <f t="shared" si="29"/>
        <v>Remiami kaimo verslų, įskaitant bioekonomiką, projektai (aktualu rodikliui L 806)</v>
      </c>
      <c r="C1232" s="672" t="str">
        <f>'10'!S78</f>
        <v>Ne</v>
      </c>
    </row>
    <row r="1233" spans="1:3" ht="28.8" x14ac:dyDescent="0.3">
      <c r="A1233" s="2" t="s">
        <v>777</v>
      </c>
      <c r="B1233" s="673" t="str">
        <f t="shared" si="29"/>
        <v>Remiami projektai, susiję su sumanių kaimų strategijomis (aktualu rodikliui L807)</v>
      </c>
      <c r="C1233" s="672" t="str">
        <f>'10'!S79</f>
        <v>Ne</v>
      </c>
    </row>
    <row r="1234" spans="1:3" ht="28.8" x14ac:dyDescent="0.3">
      <c r="A1234" s="2" t="s">
        <v>778</v>
      </c>
      <c r="B1234" s="673" t="str">
        <f t="shared" si="29"/>
        <v>Remiami projektai, gerinantys paslaugų prieinamumą ir infrastruktūrą (aktualu rodikliui L808)</v>
      </c>
      <c r="C1234" s="672" t="str">
        <f>'10'!S80</f>
        <v>Ne</v>
      </c>
    </row>
    <row r="1235" spans="1:3" ht="28.8" x14ac:dyDescent="0.3">
      <c r="A1235" s="2" t="s">
        <v>779</v>
      </c>
      <c r="B1235" s="673" t="str">
        <f t="shared" si="29"/>
        <v>Remiami socialinės įtraukties projektai (aktualu rodikliui L809)</v>
      </c>
      <c r="C1235" s="672" t="str">
        <f>'10'!S81</f>
        <v>Ne</v>
      </c>
    </row>
    <row r="1236" spans="1:3" x14ac:dyDescent="0.3">
      <c r="B1236" s="649"/>
      <c r="C1236" s="685"/>
    </row>
    <row r="1237" spans="1:3" x14ac:dyDescent="0.3">
      <c r="A1237" s="1"/>
      <c r="B1237" s="362"/>
      <c r="C1237" s="686" t="str">
        <f>'10'!T6</f>
        <v>17 priemonė</v>
      </c>
    </row>
    <row r="1238" spans="1:3" x14ac:dyDescent="0.3">
      <c r="A1238" s="2" t="s">
        <v>188</v>
      </c>
      <c r="B1238" s="509" t="str">
        <f>B1161</f>
        <v>Priemonės pavadinimas</v>
      </c>
      <c r="C1238" s="670">
        <f>'10'!T7</f>
        <v>0</v>
      </c>
    </row>
    <row r="1239" spans="1:3" x14ac:dyDescent="0.3">
      <c r="A1239" s="2" t="s">
        <v>189</v>
      </c>
      <c r="B1239" s="671" t="str">
        <f t="shared" ref="B1239:B1302" si="30">B1162</f>
        <v>Priemonės rūšis</v>
      </c>
      <c r="C1239" s="670">
        <f>'10'!T8</f>
        <v>0</v>
      </c>
    </row>
    <row r="1240" spans="1:3" x14ac:dyDescent="0.3">
      <c r="A1240" s="2" t="s">
        <v>190</v>
      </c>
      <c r="B1240" s="671" t="str">
        <f t="shared" si="30"/>
        <v>VVG teritorijos poreikių, kuriuos tenkina priemonė, skaičius</v>
      </c>
      <c r="C1240" s="670">
        <f>'10'!T9</f>
        <v>0</v>
      </c>
    </row>
    <row r="1241" spans="1:3" x14ac:dyDescent="0.3">
      <c r="A1241" s="2" t="s">
        <v>191</v>
      </c>
      <c r="B1241" s="671" t="str">
        <f t="shared" si="30"/>
        <v>BŽŪP tikslų, kuriuos įgyvendina priemonė, skaičius</v>
      </c>
      <c r="C1241" s="670">
        <f>'10'!T10</f>
        <v>0</v>
      </c>
    </row>
    <row r="1242" spans="1:3" x14ac:dyDescent="0.3">
      <c r="A1242" s="2" t="s">
        <v>192</v>
      </c>
      <c r="B1242" s="671" t="str">
        <f t="shared" si="30"/>
        <v>Pagrindinis BŽŪP tikslas, kurį įgyvendina VPS priemonė</v>
      </c>
      <c r="C1242" s="672" t="str">
        <f>'10'!T11</f>
        <v>Pasirinkite</v>
      </c>
    </row>
    <row r="1243" spans="1:3" ht="28.8" x14ac:dyDescent="0.3">
      <c r="A1243" s="2" t="s">
        <v>193</v>
      </c>
      <c r="B1243" s="673" t="str">
        <f t="shared" si="30"/>
        <v>Ar priemonė prisideda prie 4 konkretaus BŽŪP tikslo? (tikslas nurodytas 5 lape)</v>
      </c>
      <c r="C1243" s="672" t="str">
        <f>'10'!T12</f>
        <v>Ne</v>
      </c>
    </row>
    <row r="1244" spans="1:3" ht="28.8" x14ac:dyDescent="0.3">
      <c r="A1244" s="2" t="s">
        <v>194</v>
      </c>
      <c r="B1244" s="673" t="str">
        <f t="shared" si="30"/>
        <v>Ar priemonė prisideda prie 5 konkretaus BŽŪP tikslo? (tikslas nurodytas 5 lape)</v>
      </c>
      <c r="C1244" s="672" t="str">
        <f>'10'!T13</f>
        <v>Ne</v>
      </c>
    </row>
    <row r="1245" spans="1:3" ht="28.8" x14ac:dyDescent="0.3">
      <c r="A1245" s="2" t="s">
        <v>195</v>
      </c>
      <c r="B1245" s="673" t="str">
        <f t="shared" si="30"/>
        <v>Ar priemonė prisideda prie 6 konkretaus BŽŪP tikslo? (tikslas nurodytas 5 lape)</v>
      </c>
      <c r="C1245" s="672" t="str">
        <f>'10'!T14</f>
        <v>Ne</v>
      </c>
    </row>
    <row r="1246" spans="1:3" ht="28.8" x14ac:dyDescent="0.3">
      <c r="A1246" s="2" t="s">
        <v>196</v>
      </c>
      <c r="B1246" s="673" t="str">
        <f t="shared" si="30"/>
        <v>Ar priemonė prisideda prie 9 konkretaus BŽŪP tikslo? (tikslas nurodytas 5 lape)</v>
      </c>
      <c r="C1246" s="672" t="str">
        <f>'10'!T15</f>
        <v>Ne</v>
      </c>
    </row>
    <row r="1247" spans="1:3" x14ac:dyDescent="0.3">
      <c r="A1247" s="2" t="s">
        <v>94</v>
      </c>
      <c r="B1247" s="675" t="str">
        <f t="shared" si="30"/>
        <v>A dalis. Priemonės intervencijos logika:</v>
      </c>
      <c r="C1247" s="676"/>
    </row>
    <row r="1248" spans="1:3" ht="43.2" x14ac:dyDescent="0.3">
      <c r="A1248" s="2" t="s">
        <v>197</v>
      </c>
      <c r="B1248" s="673" t="str">
        <f t="shared" si="30"/>
        <v>Priemonės tikslas, ryšys su pagrindiniu BŽŪP tikslu ir VVG teritorijos poreikiais (problemomis ir (arba) potencialu), ryšys su VPS tema (jei taikoma)</v>
      </c>
      <c r="C1248" s="677">
        <f>'10'!T17</f>
        <v>0</v>
      </c>
    </row>
    <row r="1249" spans="1:3" x14ac:dyDescent="0.3">
      <c r="A1249" s="2" t="s">
        <v>198</v>
      </c>
      <c r="B1249" s="671" t="str">
        <f t="shared" si="30"/>
        <v>Pokytis, kurio siekiama VPS priemone</v>
      </c>
      <c r="C1249" s="677">
        <f>'10'!T18</f>
        <v>0</v>
      </c>
    </row>
    <row r="1250" spans="1:3" ht="28.8" x14ac:dyDescent="0.3">
      <c r="A1250" s="2" t="s">
        <v>199</v>
      </c>
      <c r="B1250" s="509" t="str">
        <f t="shared" si="30"/>
        <v>Kaip priemonė prisidės prie horizontalaus tikslo d įgyvendinimo? (pildoma, jei taikoma)</v>
      </c>
      <c r="C1250" s="677">
        <f>'10'!T19</f>
        <v>0</v>
      </c>
    </row>
    <row r="1251" spans="1:3" ht="28.8" x14ac:dyDescent="0.3">
      <c r="A1251" s="2" t="s">
        <v>200</v>
      </c>
      <c r="B1251" s="509" t="str">
        <f t="shared" si="30"/>
        <v>Kaip priemonė prisidės prie horizontalaus tikslo e įgyvendinimo? (pildoma, jei taikoma)</v>
      </c>
      <c r="C1251" s="677">
        <f>'10'!T20</f>
        <v>0</v>
      </c>
    </row>
    <row r="1252" spans="1:3" ht="28.8" x14ac:dyDescent="0.3">
      <c r="A1252" s="2" t="s">
        <v>201</v>
      </c>
      <c r="B1252" s="509" t="str">
        <f t="shared" si="30"/>
        <v>Kaip priemonė prisidės prie horizontalaus tikslo f įgyvendinimo? (pildoma, jei taikoma)</v>
      </c>
      <c r="C1252" s="677">
        <f>'10'!T21</f>
        <v>0</v>
      </c>
    </row>
    <row r="1253" spans="1:3" ht="28.8" x14ac:dyDescent="0.3">
      <c r="A1253" s="2" t="s">
        <v>202</v>
      </c>
      <c r="B1253" s="509" t="str">
        <f t="shared" si="30"/>
        <v>Kaip priemonė prisidės prie horizontalaus tikslo i įgyvendinimo? (pildoma, jei taikoma)</v>
      </c>
      <c r="C1253" s="677">
        <f>'10'!T22</f>
        <v>0</v>
      </c>
    </row>
    <row r="1254" spans="1:3" ht="28.8" x14ac:dyDescent="0.3">
      <c r="A1254" s="2" t="s">
        <v>203</v>
      </c>
      <c r="B1254" s="675" t="str">
        <f t="shared" si="30"/>
        <v>B dalis. Pareiškėjų ir projektų tinkamumo sąlygos, projektų atrankos principai:</v>
      </c>
      <c r="C1254" s="676"/>
    </row>
    <row r="1255" spans="1:3" x14ac:dyDescent="0.3">
      <c r="A1255" s="2" t="s">
        <v>204</v>
      </c>
      <c r="B1255" s="509" t="str">
        <f t="shared" si="30"/>
        <v>Pagal priemonę remiamos veiklos</v>
      </c>
      <c r="C1255" s="677">
        <f>'10'!T24</f>
        <v>0</v>
      </c>
    </row>
    <row r="1256" spans="1:3" ht="28.8" x14ac:dyDescent="0.3">
      <c r="A1256" s="2" t="s">
        <v>205</v>
      </c>
      <c r="B1256" s="671" t="str">
        <f t="shared" si="30"/>
        <v>Tinkami pareiškėjai ir partneriai (jei taikomas reikalavimas projektus įgyvendinti su partneriais)</v>
      </c>
      <c r="C1256" s="677">
        <f>'10'!T25</f>
        <v>0</v>
      </c>
    </row>
    <row r="1257" spans="1:3" ht="28.8" x14ac:dyDescent="0.3">
      <c r="A1257" s="2" t="s">
        <v>206</v>
      </c>
      <c r="B1257" s="671" t="str">
        <f t="shared" si="30"/>
        <v>Priemonės tikslinė grupė (pildoma, jei nesutampa su tinkamais pareiškėjais ir (arba) partneriais)</v>
      </c>
      <c r="C1257" s="677">
        <f>'10'!T26</f>
        <v>0</v>
      </c>
    </row>
    <row r="1258" spans="1:3" x14ac:dyDescent="0.3">
      <c r="A1258" s="2" t="s">
        <v>725</v>
      </c>
      <c r="B1258" s="509" t="str">
        <f t="shared" si="30"/>
        <v>Tinkamumo sąlygos pareiškėjams ir projektams</v>
      </c>
      <c r="C1258" s="677">
        <f>'10'!T27</f>
        <v>0</v>
      </c>
    </row>
    <row r="1259" spans="1:3" x14ac:dyDescent="0.3">
      <c r="A1259" s="2" t="s">
        <v>726</v>
      </c>
      <c r="B1259" s="673" t="str">
        <f t="shared" si="30"/>
        <v>Projektų atrankos principai</v>
      </c>
      <c r="C1259" s="677">
        <f>'10'!T28</f>
        <v>0</v>
      </c>
    </row>
    <row r="1260" spans="1:3" x14ac:dyDescent="0.3">
      <c r="A1260" s="2" t="s">
        <v>727</v>
      </c>
      <c r="B1260" s="509" t="str">
        <f t="shared" si="30"/>
        <v>Planuojamų kvietimų teikti paraiškas skaičius</v>
      </c>
      <c r="C1260" s="670">
        <f>'10'!T29</f>
        <v>0</v>
      </c>
    </row>
    <row r="1261" spans="1:3" x14ac:dyDescent="0.3">
      <c r="A1261" s="2" t="s">
        <v>728</v>
      </c>
      <c r="B1261" s="651" t="str">
        <f t="shared" si="30"/>
        <v>C dalis. Paramos dydžiai:</v>
      </c>
      <c r="C1261" s="676"/>
    </row>
    <row r="1262" spans="1:3" x14ac:dyDescent="0.3">
      <c r="A1262" s="2" t="s">
        <v>729</v>
      </c>
      <c r="B1262" s="509" t="str">
        <f t="shared" si="30"/>
        <v>Didžiausia paramos suma vietos projektui, Eur</v>
      </c>
      <c r="C1262" s="677">
        <f>'10'!T31</f>
        <v>0</v>
      </c>
    </row>
    <row r="1263" spans="1:3" x14ac:dyDescent="0.3">
      <c r="A1263" s="2" t="s">
        <v>730</v>
      </c>
      <c r="B1263" s="509" t="str">
        <f t="shared" si="30"/>
        <v xml:space="preserve">Paramos lyginamoji dalis, proc. </v>
      </c>
      <c r="C1263" s="677">
        <f>'10'!T32</f>
        <v>0</v>
      </c>
    </row>
    <row r="1264" spans="1:3" x14ac:dyDescent="0.3">
      <c r="A1264" s="2" t="s">
        <v>731</v>
      </c>
      <c r="B1264" s="509" t="str">
        <f t="shared" si="30"/>
        <v>Planuojama paramos suma priemonei, Eur</v>
      </c>
      <c r="C1264" s="678">
        <f>'10'!T33</f>
        <v>0</v>
      </c>
    </row>
    <row r="1265" spans="1:3" x14ac:dyDescent="0.3">
      <c r="A1265" s="2" t="s">
        <v>732</v>
      </c>
      <c r="B1265" s="509" t="str">
        <f t="shared" si="30"/>
        <v>Planuojama paremti projektų (rodiklis L700)</v>
      </c>
      <c r="C1265" s="679">
        <f>'10'!T34</f>
        <v>0</v>
      </c>
    </row>
    <row r="1266" spans="1:3" x14ac:dyDescent="0.3">
      <c r="A1266" s="2" t="s">
        <v>733</v>
      </c>
      <c r="B1266" s="509" t="str">
        <f t="shared" si="30"/>
        <v>Paaiškinimas, kaip nustatyta rodiklio L700 reikšmė</v>
      </c>
      <c r="C1266" s="677">
        <f>'10'!T35</f>
        <v>0</v>
      </c>
    </row>
    <row r="1267" spans="1:3" ht="28.8" x14ac:dyDescent="0.3">
      <c r="A1267" s="2" t="s">
        <v>734</v>
      </c>
      <c r="B1267" s="651" t="str">
        <f t="shared" si="30"/>
        <v>D dalis. Priemonės indėlis į ES ir nacionalinių horizontaliųjų principų įgyvendinimą:</v>
      </c>
      <c r="C1267" s="676"/>
    </row>
    <row r="1268" spans="1:3" x14ac:dyDescent="0.3">
      <c r="A1268" s="2" t="s">
        <v>735</v>
      </c>
      <c r="B1268" s="680" t="str">
        <f t="shared" si="30"/>
        <v>Subregioninės vietovės principas:</v>
      </c>
      <c r="C1268" s="676"/>
    </row>
    <row r="1269" spans="1:3" ht="28.8" x14ac:dyDescent="0.3">
      <c r="A1269" s="2" t="s">
        <v>736</v>
      </c>
      <c r="B1269" s="509" t="str">
        <f t="shared" si="30"/>
        <v>Ar siekiama, kad pagal priemonę finansuojami projektai apimtų visas VVG teritorijos seniūnijas?</v>
      </c>
      <c r="C1269" s="672" t="str">
        <f>'10'!T38</f>
        <v>Ne</v>
      </c>
    </row>
    <row r="1270" spans="1:3" x14ac:dyDescent="0.3">
      <c r="A1270" s="2" t="s">
        <v>737</v>
      </c>
      <c r="B1270" s="509" t="str">
        <f t="shared" si="30"/>
        <v>Pasirinkimo pagrindimas</v>
      </c>
      <c r="C1270" s="677">
        <f>'10'!T39</f>
        <v>0</v>
      </c>
    </row>
    <row r="1271" spans="1:3" x14ac:dyDescent="0.3">
      <c r="A1271" s="2" t="s">
        <v>738</v>
      </c>
      <c r="B1271" s="680" t="str">
        <f t="shared" si="30"/>
        <v>Partnerystės principas:</v>
      </c>
      <c r="C1271" s="676"/>
    </row>
    <row r="1272" spans="1:3" ht="28.8" x14ac:dyDescent="0.3">
      <c r="A1272" s="2" t="s">
        <v>739</v>
      </c>
      <c r="B1272" s="509" t="str">
        <f t="shared" si="30"/>
        <v>Ar siekiama, kad pagal priemonę finansuojami projektai būtų vykdomi su partneriais?</v>
      </c>
      <c r="C1272" s="672" t="str">
        <f>'10'!T41</f>
        <v>Ne</v>
      </c>
    </row>
    <row r="1273" spans="1:3" x14ac:dyDescent="0.3">
      <c r="A1273" s="2" t="s">
        <v>740</v>
      </c>
      <c r="B1273" s="509" t="str">
        <f t="shared" si="30"/>
        <v>Pasirinkimo pagrindimas</v>
      </c>
      <c r="C1273" s="677">
        <f>'10'!T42</f>
        <v>0</v>
      </c>
    </row>
    <row r="1274" spans="1:3" x14ac:dyDescent="0.3">
      <c r="A1274" s="2" t="s">
        <v>741</v>
      </c>
      <c r="B1274" s="680" t="str">
        <f t="shared" si="30"/>
        <v>Inovacijų principas:</v>
      </c>
      <c r="C1274" s="676"/>
    </row>
    <row r="1275" spans="1:3" ht="28.8" x14ac:dyDescent="0.3">
      <c r="A1275" s="2" t="s">
        <v>742</v>
      </c>
      <c r="B1275" s="509" t="str">
        <f t="shared" si="30"/>
        <v>Ar siekiama, kad pagal priemonę finansuojami projektai būtų skirti inovacijoms vietos lygiu diegti?</v>
      </c>
      <c r="C1275" s="672" t="str">
        <f>'10'!T44</f>
        <v>Ne</v>
      </c>
    </row>
    <row r="1276" spans="1:3" x14ac:dyDescent="0.3">
      <c r="A1276" s="2" t="s">
        <v>743</v>
      </c>
      <c r="B1276" s="509" t="str">
        <f t="shared" si="30"/>
        <v>Pasirinkimo pagrindimas</v>
      </c>
      <c r="C1276" s="677">
        <f>'10'!T45</f>
        <v>0</v>
      </c>
    </row>
    <row r="1277" spans="1:3" ht="28.8" x14ac:dyDescent="0.3">
      <c r="A1277" s="2" t="s">
        <v>744</v>
      </c>
      <c r="B1277" s="509" t="str">
        <f t="shared" si="30"/>
        <v>Planuojama paremti projektų, skirtų inovacijoms vietos lygiu diegti (rodiklis L710)</v>
      </c>
      <c r="C1277" s="679">
        <f>'10'!T46</f>
        <v>0</v>
      </c>
    </row>
    <row r="1278" spans="1:3" x14ac:dyDescent="0.3">
      <c r="A1278" s="2" t="s">
        <v>745</v>
      </c>
      <c r="B1278" s="680" t="str">
        <f t="shared" si="30"/>
        <v>Lyčių lygybė ir nediskriminavimas:</v>
      </c>
      <c r="C1278" s="676"/>
    </row>
    <row r="1279" spans="1:3" ht="28.8" x14ac:dyDescent="0.3">
      <c r="A1279" s="2" t="s">
        <v>746</v>
      </c>
      <c r="B1279" s="509" t="str">
        <f t="shared" si="30"/>
        <v>Ar pagal priemonę finansuojami projektai, skirti lyčių lygybei ir nediskriminavimui?</v>
      </c>
      <c r="C1279" s="672" t="str">
        <f>'10'!T48</f>
        <v>Ne</v>
      </c>
    </row>
    <row r="1280" spans="1:3" x14ac:dyDescent="0.3">
      <c r="A1280" s="2" t="s">
        <v>747</v>
      </c>
      <c r="B1280" s="509" t="str">
        <f t="shared" si="30"/>
        <v>Pasirinkimo pagrindimas (jei taip, kaip bus užtikrinta)</v>
      </c>
      <c r="C1280" s="677">
        <f>'10'!T49</f>
        <v>0</v>
      </c>
    </row>
    <row r="1281" spans="1:3" x14ac:dyDescent="0.3">
      <c r="A1281" s="2" t="s">
        <v>748</v>
      </c>
      <c r="B1281" s="680" t="str">
        <f t="shared" si="30"/>
        <v>Jaunimas:</v>
      </c>
      <c r="C1281" s="676"/>
    </row>
    <row r="1282" spans="1:3" x14ac:dyDescent="0.3">
      <c r="A1282" s="2" t="s">
        <v>749</v>
      </c>
      <c r="B1282" s="509" t="str">
        <f t="shared" si="30"/>
        <v>Ar pagal priemonę finansuojami projektai, skirti jaunimui?</v>
      </c>
      <c r="C1282" s="672" t="str">
        <f>'10'!T51</f>
        <v>Ne</v>
      </c>
    </row>
    <row r="1283" spans="1:3" x14ac:dyDescent="0.3">
      <c r="A1283" s="2" t="s">
        <v>750</v>
      </c>
      <c r="B1283" s="509" t="str">
        <f t="shared" si="30"/>
        <v>Pasirinkimo pagrindimas (jei taip, kaip bus užtikrinta)</v>
      </c>
      <c r="C1283" s="677">
        <f>'10'!T52</f>
        <v>0</v>
      </c>
    </row>
    <row r="1284" spans="1:3" x14ac:dyDescent="0.3">
      <c r="A1284" s="2" t="s">
        <v>751</v>
      </c>
      <c r="B1284" s="675" t="str">
        <f t="shared" si="30"/>
        <v>E dalis. Priemonės rezultato rodikliai:</v>
      </c>
      <c r="C1284" s="676"/>
    </row>
    <row r="1285" spans="1:3" x14ac:dyDescent="0.3">
      <c r="A1285" s="2" t="s">
        <v>752</v>
      </c>
      <c r="B1285" s="680" t="str">
        <f t="shared" si="30"/>
        <v>SP rezultato rodiklių taikymas priemonei:</v>
      </c>
      <c r="C1285" s="676"/>
    </row>
    <row r="1286" spans="1:3" x14ac:dyDescent="0.3">
      <c r="A1286" s="2" t="s">
        <v>753</v>
      </c>
      <c r="B1286" s="681" t="str">
        <f t="shared" si="30"/>
        <v>R.3</v>
      </c>
      <c r="C1286" s="687" t="str">
        <f>'10'!T55</f>
        <v>Ne</v>
      </c>
    </row>
    <row r="1287" spans="1:3" x14ac:dyDescent="0.3">
      <c r="A1287" s="2" t="s">
        <v>754</v>
      </c>
      <c r="B1287" s="681" t="str">
        <f t="shared" si="30"/>
        <v>R.37</v>
      </c>
      <c r="C1287" s="687" t="str">
        <f>'10'!T56</f>
        <v>Ne</v>
      </c>
    </row>
    <row r="1288" spans="1:3" x14ac:dyDescent="0.3">
      <c r="A1288" s="2" t="s">
        <v>755</v>
      </c>
      <c r="B1288" s="681" t="str">
        <f t="shared" si="30"/>
        <v>R.39</v>
      </c>
      <c r="C1288" s="687" t="str">
        <f>'10'!T57</f>
        <v>Ne</v>
      </c>
    </row>
    <row r="1289" spans="1:3" x14ac:dyDescent="0.3">
      <c r="A1289" s="2" t="s">
        <v>756</v>
      </c>
      <c r="B1289" s="681" t="str">
        <f t="shared" si="30"/>
        <v>R.41</v>
      </c>
      <c r="C1289" s="687" t="str">
        <f>'10'!T58</f>
        <v>Ne</v>
      </c>
    </row>
    <row r="1290" spans="1:3" x14ac:dyDescent="0.3">
      <c r="A1290" s="2" t="s">
        <v>757</v>
      </c>
      <c r="B1290" s="681" t="str">
        <f t="shared" si="30"/>
        <v>R.42</v>
      </c>
      <c r="C1290" s="687" t="str">
        <f>'10'!T59</f>
        <v>Ne</v>
      </c>
    </row>
    <row r="1291" spans="1:3" x14ac:dyDescent="0.3">
      <c r="A1291" s="2" t="s">
        <v>758</v>
      </c>
      <c r="B1291" s="680" t="str">
        <f t="shared" si="30"/>
        <v>VPS rodiklių taikymas priemonei:</v>
      </c>
      <c r="C1291" s="688"/>
    </row>
    <row r="1292" spans="1:3" x14ac:dyDescent="0.3">
      <c r="A1292" s="2" t="s">
        <v>759</v>
      </c>
      <c r="B1292" s="681" t="str">
        <f t="shared" si="30"/>
        <v>TRAK-P.1</v>
      </c>
      <c r="C1292" s="687" t="str">
        <f>'10'!T61</f>
        <v>Ne</v>
      </c>
    </row>
    <row r="1293" spans="1:3" x14ac:dyDescent="0.3">
      <c r="A1293" s="2" t="s">
        <v>760</v>
      </c>
      <c r="B1293" s="681" t="str">
        <f t="shared" si="30"/>
        <v>TRAK-P.2</v>
      </c>
      <c r="C1293" s="687" t="str">
        <f>'10'!T62</f>
        <v>Ne</v>
      </c>
    </row>
    <row r="1294" spans="1:3" x14ac:dyDescent="0.3">
      <c r="A1294" s="2" t="s">
        <v>761</v>
      </c>
      <c r="B1294" s="681" t="str">
        <f t="shared" si="30"/>
        <v>TRAK-P.3</v>
      </c>
      <c r="C1294" s="687" t="str">
        <f>'10'!T63</f>
        <v>Ne</v>
      </c>
    </row>
    <row r="1295" spans="1:3" x14ac:dyDescent="0.3">
      <c r="A1295" s="2" t="s">
        <v>762</v>
      </c>
      <c r="B1295" s="681" t="str">
        <f t="shared" si="30"/>
        <v>TRAK-P.4</v>
      </c>
      <c r="C1295" s="687" t="str">
        <f>'10'!T64</f>
        <v>Ne</v>
      </c>
    </row>
    <row r="1296" spans="1:3" x14ac:dyDescent="0.3">
      <c r="A1296" s="2" t="s">
        <v>763</v>
      </c>
      <c r="B1296" s="681" t="str">
        <f t="shared" si="30"/>
        <v>TRAK-P.5</v>
      </c>
      <c r="C1296" s="687" t="str">
        <f>'10'!T65</f>
        <v>Ne</v>
      </c>
    </row>
    <row r="1297" spans="1:3" x14ac:dyDescent="0.3">
      <c r="A1297" s="2" t="s">
        <v>764</v>
      </c>
      <c r="B1297" s="681" t="str">
        <f t="shared" si="30"/>
        <v>TRAK-P.6</v>
      </c>
      <c r="C1297" s="687" t="str">
        <f>'10'!T66</f>
        <v>Ne</v>
      </c>
    </row>
    <row r="1298" spans="1:3" x14ac:dyDescent="0.3">
      <c r="A1298" s="2" t="s">
        <v>765</v>
      </c>
      <c r="B1298" s="681" t="str">
        <f t="shared" si="30"/>
        <v>TRAK-P.7</v>
      </c>
      <c r="C1298" s="687" t="str">
        <f>'10'!T67</f>
        <v>Ne</v>
      </c>
    </row>
    <row r="1299" spans="1:3" x14ac:dyDescent="0.3">
      <c r="A1299" s="2" t="s">
        <v>766</v>
      </c>
      <c r="B1299" s="681" t="str">
        <f t="shared" si="30"/>
        <v>TRAK-P.8</v>
      </c>
      <c r="C1299" s="687" t="str">
        <f>'10'!T68</f>
        <v>Ne</v>
      </c>
    </row>
    <row r="1300" spans="1:3" x14ac:dyDescent="0.3">
      <c r="A1300" s="2" t="s">
        <v>767</v>
      </c>
      <c r="B1300" s="681" t="str">
        <f t="shared" si="30"/>
        <v>TRAK-P.9</v>
      </c>
      <c r="C1300" s="687" t="str">
        <f>'10'!T69</f>
        <v>Ne</v>
      </c>
    </row>
    <row r="1301" spans="1:3" x14ac:dyDescent="0.3">
      <c r="A1301" s="2" t="s">
        <v>768</v>
      </c>
      <c r="B1301" s="683" t="str">
        <f t="shared" si="30"/>
        <v>TRAK-P.10</v>
      </c>
      <c r="C1301" s="689" t="str">
        <f>'10'!T70</f>
        <v>Ne</v>
      </c>
    </row>
    <row r="1302" spans="1:3" x14ac:dyDescent="0.3">
      <c r="A1302" s="2" t="s">
        <v>769</v>
      </c>
      <c r="B1302" s="675" t="str">
        <f t="shared" si="30"/>
        <v>F dalis. Pagal priemonę remiamų projektų pobūdis:</v>
      </c>
      <c r="C1302" s="676"/>
    </row>
    <row r="1303" spans="1:3" x14ac:dyDescent="0.3">
      <c r="A1303" s="2" t="s">
        <v>770</v>
      </c>
      <c r="B1303" s="671" t="str">
        <f t="shared" ref="B1303:B1312" si="31">B1226</f>
        <v>Remiami pelno projektai</v>
      </c>
      <c r="C1303" s="672" t="str">
        <f>'10'!T72</f>
        <v>Ne</v>
      </c>
    </row>
    <row r="1304" spans="1:3" ht="57.6" x14ac:dyDescent="0.3">
      <c r="A1304" s="2" t="s">
        <v>771</v>
      </c>
      <c r="B1304" s="673" t="str">
        <f t="shared" si="31"/>
        <v>Remiami projektai, susiję su žinių perdavimu, įskaitant konsultacijas, mokymą ir keitimąsi žiniomis apie tvarią, ekonominę, socialinę, aplinką ir klimatą tausojančią veiklą (aktualu rodikliui L801)</v>
      </c>
      <c r="C1304" s="672" t="str">
        <f>'10'!T73</f>
        <v>Ne</v>
      </c>
    </row>
    <row r="1305" spans="1:3" ht="57.6" x14ac:dyDescent="0.3">
      <c r="A1305" s="2" t="s">
        <v>772</v>
      </c>
      <c r="B1305" s="673" t="str">
        <f t="shared" si="31"/>
        <v>Remiami projektai, susiję su gamintojų organizacijomis, vietinėmis rinkomis, trumpomis tiekimo grandinėmis ir kokybės schemomis, įskaitant paramą investicijoms, rinkodaros veiklą ir kt. (aktualu rodikliui L802)</v>
      </c>
      <c r="C1305" s="672" t="str">
        <f>'10'!T74</f>
        <v>Ne</v>
      </c>
    </row>
    <row r="1306" spans="1:3" ht="43.2" x14ac:dyDescent="0.3">
      <c r="A1306" s="2" t="s">
        <v>773</v>
      </c>
      <c r="B1306" s="673" t="str">
        <f t="shared" si="31"/>
        <v>Remiami projektai, susiję su atsinaujinančios energijos gamybos pajėgumais, įskaitant biologinę (aktualu rodikliui L803)</v>
      </c>
      <c r="C1306" s="672" t="str">
        <f>'10'!T75</f>
        <v>Ne</v>
      </c>
    </row>
    <row r="1307" spans="1:3" ht="43.2" x14ac:dyDescent="0.3">
      <c r="A1307" s="2" t="s">
        <v>774</v>
      </c>
      <c r="B1307" s="673" t="str">
        <f t="shared" si="31"/>
        <v>Remiami projektai, prisidedantys prie aplinkos tvarumo, klimato kaitos švelninimo bei prisitaikymo prie jos tikslų įgyvendinimo kaimo vietovėse (aktualu rodikliui L804)</v>
      </c>
      <c r="C1307" s="672" t="str">
        <f>'10'!T76</f>
        <v>Ne</v>
      </c>
    </row>
    <row r="1308" spans="1:3" ht="28.8" x14ac:dyDescent="0.3">
      <c r="A1308" s="2" t="s">
        <v>775</v>
      </c>
      <c r="B1308" s="673" t="str">
        <f t="shared" si="31"/>
        <v>Remiami projektai, kurie kuria darbo vietas (aktualu rodikliui L805)</v>
      </c>
      <c r="C1308" s="672" t="str">
        <f>'10'!T77</f>
        <v>Ne</v>
      </c>
    </row>
    <row r="1309" spans="1:3" ht="28.8" x14ac:dyDescent="0.3">
      <c r="A1309" s="2" t="s">
        <v>776</v>
      </c>
      <c r="B1309" s="673" t="str">
        <f t="shared" si="31"/>
        <v>Remiami kaimo verslų, įskaitant bioekonomiką, projektai (aktualu rodikliui L 806)</v>
      </c>
      <c r="C1309" s="672" t="str">
        <f>'10'!T78</f>
        <v>Ne</v>
      </c>
    </row>
    <row r="1310" spans="1:3" ht="28.8" x14ac:dyDescent="0.3">
      <c r="A1310" s="2" t="s">
        <v>777</v>
      </c>
      <c r="B1310" s="673" t="str">
        <f t="shared" si="31"/>
        <v>Remiami projektai, susiję su sumanių kaimų strategijomis (aktualu rodikliui L807)</v>
      </c>
      <c r="C1310" s="672" t="str">
        <f>'10'!T79</f>
        <v>Ne</v>
      </c>
    </row>
    <row r="1311" spans="1:3" ht="28.8" x14ac:dyDescent="0.3">
      <c r="A1311" s="2" t="s">
        <v>778</v>
      </c>
      <c r="B1311" s="673" t="str">
        <f t="shared" si="31"/>
        <v>Remiami projektai, gerinantys paslaugų prieinamumą ir infrastruktūrą (aktualu rodikliui L808)</v>
      </c>
      <c r="C1311" s="672" t="str">
        <f>'10'!T80</f>
        <v>Ne</v>
      </c>
    </row>
    <row r="1312" spans="1:3" ht="28.8" x14ac:dyDescent="0.3">
      <c r="A1312" s="2" t="s">
        <v>779</v>
      </c>
      <c r="B1312" s="673" t="str">
        <f t="shared" si="31"/>
        <v>Remiami socialinės įtraukties projektai (aktualu rodikliui L809)</v>
      </c>
      <c r="C1312" s="672" t="str">
        <f>'10'!T81</f>
        <v>Ne</v>
      </c>
    </row>
    <row r="1313" spans="1:3" x14ac:dyDescent="0.3">
      <c r="B1313" s="649"/>
      <c r="C1313" s="685"/>
    </row>
    <row r="1314" spans="1:3" x14ac:dyDescent="0.3">
      <c r="A1314" s="1"/>
      <c r="B1314" s="362"/>
      <c r="C1314" s="686" t="str">
        <f>'10'!U6</f>
        <v>18 priemonė</v>
      </c>
    </row>
    <row r="1315" spans="1:3" x14ac:dyDescent="0.3">
      <c r="A1315" s="2" t="s">
        <v>188</v>
      </c>
      <c r="B1315" s="509" t="str">
        <f>B1238</f>
        <v>Priemonės pavadinimas</v>
      </c>
      <c r="C1315" s="670">
        <f>'10'!U7</f>
        <v>0</v>
      </c>
    </row>
    <row r="1316" spans="1:3" x14ac:dyDescent="0.3">
      <c r="A1316" s="2" t="s">
        <v>189</v>
      </c>
      <c r="B1316" s="671" t="str">
        <f t="shared" ref="B1316:B1379" si="32">B1239</f>
        <v>Priemonės rūšis</v>
      </c>
      <c r="C1316" s="670">
        <f>'10'!U8</f>
        <v>0</v>
      </c>
    </row>
    <row r="1317" spans="1:3" x14ac:dyDescent="0.3">
      <c r="A1317" s="2" t="s">
        <v>190</v>
      </c>
      <c r="B1317" s="671" t="str">
        <f t="shared" si="32"/>
        <v>VVG teritorijos poreikių, kuriuos tenkina priemonė, skaičius</v>
      </c>
      <c r="C1317" s="670">
        <f>'10'!U9</f>
        <v>0</v>
      </c>
    </row>
    <row r="1318" spans="1:3" x14ac:dyDescent="0.3">
      <c r="A1318" s="2" t="s">
        <v>191</v>
      </c>
      <c r="B1318" s="671" t="str">
        <f t="shared" si="32"/>
        <v>BŽŪP tikslų, kuriuos įgyvendina priemonė, skaičius</v>
      </c>
      <c r="C1318" s="670">
        <f>'10'!U10</f>
        <v>0</v>
      </c>
    </row>
    <row r="1319" spans="1:3" x14ac:dyDescent="0.3">
      <c r="A1319" s="2" t="s">
        <v>192</v>
      </c>
      <c r="B1319" s="671" t="str">
        <f t="shared" si="32"/>
        <v>Pagrindinis BŽŪP tikslas, kurį įgyvendina VPS priemonė</v>
      </c>
      <c r="C1319" s="672" t="str">
        <f>'10'!U11</f>
        <v>Pasirinkite</v>
      </c>
    </row>
    <row r="1320" spans="1:3" ht="28.8" x14ac:dyDescent="0.3">
      <c r="A1320" s="2" t="s">
        <v>193</v>
      </c>
      <c r="B1320" s="673" t="str">
        <f t="shared" si="32"/>
        <v>Ar priemonė prisideda prie 4 konkretaus BŽŪP tikslo? (tikslas nurodytas 5 lape)</v>
      </c>
      <c r="C1320" s="672" t="str">
        <f>'10'!U12</f>
        <v>Ne</v>
      </c>
    </row>
    <row r="1321" spans="1:3" ht="28.8" x14ac:dyDescent="0.3">
      <c r="A1321" s="2" t="s">
        <v>194</v>
      </c>
      <c r="B1321" s="673" t="str">
        <f t="shared" si="32"/>
        <v>Ar priemonė prisideda prie 5 konkretaus BŽŪP tikslo? (tikslas nurodytas 5 lape)</v>
      </c>
      <c r="C1321" s="672" t="str">
        <f>'10'!U13</f>
        <v>Ne</v>
      </c>
    </row>
    <row r="1322" spans="1:3" ht="28.8" x14ac:dyDescent="0.3">
      <c r="A1322" s="2" t="s">
        <v>195</v>
      </c>
      <c r="B1322" s="673" t="str">
        <f t="shared" si="32"/>
        <v>Ar priemonė prisideda prie 6 konkretaus BŽŪP tikslo? (tikslas nurodytas 5 lape)</v>
      </c>
      <c r="C1322" s="672" t="str">
        <f>'10'!U14</f>
        <v>Ne</v>
      </c>
    </row>
    <row r="1323" spans="1:3" ht="28.8" x14ac:dyDescent="0.3">
      <c r="A1323" s="2" t="s">
        <v>196</v>
      </c>
      <c r="B1323" s="673" t="str">
        <f t="shared" si="32"/>
        <v>Ar priemonė prisideda prie 9 konkretaus BŽŪP tikslo? (tikslas nurodytas 5 lape)</v>
      </c>
      <c r="C1323" s="672" t="str">
        <f>'10'!U15</f>
        <v>Ne</v>
      </c>
    </row>
    <row r="1324" spans="1:3" x14ac:dyDescent="0.3">
      <c r="A1324" s="2" t="s">
        <v>94</v>
      </c>
      <c r="B1324" s="675" t="str">
        <f t="shared" si="32"/>
        <v>A dalis. Priemonės intervencijos logika:</v>
      </c>
      <c r="C1324" s="676"/>
    </row>
    <row r="1325" spans="1:3" ht="43.2" x14ac:dyDescent="0.3">
      <c r="A1325" s="2" t="s">
        <v>197</v>
      </c>
      <c r="B1325" s="673" t="str">
        <f t="shared" si="32"/>
        <v>Priemonės tikslas, ryšys su pagrindiniu BŽŪP tikslu ir VVG teritorijos poreikiais (problemomis ir (arba) potencialu), ryšys su VPS tema (jei taikoma)</v>
      </c>
      <c r="C1325" s="677">
        <f>'10'!U17</f>
        <v>0</v>
      </c>
    </row>
    <row r="1326" spans="1:3" x14ac:dyDescent="0.3">
      <c r="A1326" s="2" t="s">
        <v>198</v>
      </c>
      <c r="B1326" s="671" t="str">
        <f t="shared" si="32"/>
        <v>Pokytis, kurio siekiama VPS priemone</v>
      </c>
      <c r="C1326" s="677">
        <f>'10'!U18</f>
        <v>0</v>
      </c>
    </row>
    <row r="1327" spans="1:3" ht="28.8" x14ac:dyDescent="0.3">
      <c r="A1327" s="2" t="s">
        <v>199</v>
      </c>
      <c r="B1327" s="509" t="str">
        <f t="shared" si="32"/>
        <v>Kaip priemonė prisidės prie horizontalaus tikslo d įgyvendinimo? (pildoma, jei taikoma)</v>
      </c>
      <c r="C1327" s="677">
        <f>'10'!U19</f>
        <v>0</v>
      </c>
    </row>
    <row r="1328" spans="1:3" ht="28.8" x14ac:dyDescent="0.3">
      <c r="A1328" s="2" t="s">
        <v>200</v>
      </c>
      <c r="B1328" s="509" t="str">
        <f t="shared" si="32"/>
        <v>Kaip priemonė prisidės prie horizontalaus tikslo e įgyvendinimo? (pildoma, jei taikoma)</v>
      </c>
      <c r="C1328" s="677">
        <f>'10'!U20</f>
        <v>0</v>
      </c>
    </row>
    <row r="1329" spans="1:3" ht="28.8" x14ac:dyDescent="0.3">
      <c r="A1329" s="2" t="s">
        <v>201</v>
      </c>
      <c r="B1329" s="509" t="str">
        <f t="shared" si="32"/>
        <v>Kaip priemonė prisidės prie horizontalaus tikslo f įgyvendinimo? (pildoma, jei taikoma)</v>
      </c>
      <c r="C1329" s="677">
        <f>'10'!U21</f>
        <v>0</v>
      </c>
    </row>
    <row r="1330" spans="1:3" ht="28.8" x14ac:dyDescent="0.3">
      <c r="A1330" s="2" t="s">
        <v>202</v>
      </c>
      <c r="B1330" s="509" t="str">
        <f t="shared" si="32"/>
        <v>Kaip priemonė prisidės prie horizontalaus tikslo i įgyvendinimo? (pildoma, jei taikoma)</v>
      </c>
      <c r="C1330" s="677">
        <f>'10'!U22</f>
        <v>0</v>
      </c>
    </row>
    <row r="1331" spans="1:3" ht="28.8" x14ac:dyDescent="0.3">
      <c r="A1331" s="2" t="s">
        <v>203</v>
      </c>
      <c r="B1331" s="675" t="str">
        <f t="shared" si="32"/>
        <v>B dalis. Pareiškėjų ir projektų tinkamumo sąlygos, projektų atrankos principai:</v>
      </c>
      <c r="C1331" s="676"/>
    </row>
    <row r="1332" spans="1:3" x14ac:dyDescent="0.3">
      <c r="A1332" s="2" t="s">
        <v>204</v>
      </c>
      <c r="B1332" s="509" t="str">
        <f t="shared" si="32"/>
        <v>Pagal priemonę remiamos veiklos</v>
      </c>
      <c r="C1332" s="677">
        <f>'10'!U24</f>
        <v>0</v>
      </c>
    </row>
    <row r="1333" spans="1:3" ht="28.8" x14ac:dyDescent="0.3">
      <c r="A1333" s="2" t="s">
        <v>205</v>
      </c>
      <c r="B1333" s="671" t="str">
        <f t="shared" si="32"/>
        <v>Tinkami pareiškėjai ir partneriai (jei taikomas reikalavimas projektus įgyvendinti su partneriais)</v>
      </c>
      <c r="C1333" s="677">
        <f>'10'!U25</f>
        <v>0</v>
      </c>
    </row>
    <row r="1334" spans="1:3" ht="28.8" x14ac:dyDescent="0.3">
      <c r="A1334" s="2" t="s">
        <v>206</v>
      </c>
      <c r="B1334" s="671" t="str">
        <f t="shared" si="32"/>
        <v>Priemonės tikslinė grupė (pildoma, jei nesutampa su tinkamais pareiškėjais ir (arba) partneriais)</v>
      </c>
      <c r="C1334" s="677">
        <f>'10'!U26</f>
        <v>0</v>
      </c>
    </row>
    <row r="1335" spans="1:3" x14ac:dyDescent="0.3">
      <c r="A1335" s="2" t="s">
        <v>725</v>
      </c>
      <c r="B1335" s="509" t="str">
        <f t="shared" si="32"/>
        <v>Tinkamumo sąlygos pareiškėjams ir projektams</v>
      </c>
      <c r="C1335" s="677">
        <f>'10'!U27</f>
        <v>0</v>
      </c>
    </row>
    <row r="1336" spans="1:3" x14ac:dyDescent="0.3">
      <c r="A1336" s="2" t="s">
        <v>726</v>
      </c>
      <c r="B1336" s="673" t="str">
        <f t="shared" si="32"/>
        <v>Projektų atrankos principai</v>
      </c>
      <c r="C1336" s="677">
        <f>'10'!U28</f>
        <v>0</v>
      </c>
    </row>
    <row r="1337" spans="1:3" x14ac:dyDescent="0.3">
      <c r="A1337" s="2" t="s">
        <v>727</v>
      </c>
      <c r="B1337" s="509" t="str">
        <f t="shared" si="32"/>
        <v>Planuojamų kvietimų teikti paraiškas skaičius</v>
      </c>
      <c r="C1337" s="670">
        <f>'10'!U29</f>
        <v>0</v>
      </c>
    </row>
    <row r="1338" spans="1:3" x14ac:dyDescent="0.3">
      <c r="A1338" s="2" t="s">
        <v>728</v>
      </c>
      <c r="B1338" s="651" t="str">
        <f t="shared" si="32"/>
        <v>C dalis. Paramos dydžiai:</v>
      </c>
      <c r="C1338" s="676"/>
    </row>
    <row r="1339" spans="1:3" x14ac:dyDescent="0.3">
      <c r="A1339" s="2" t="s">
        <v>729</v>
      </c>
      <c r="B1339" s="509" t="str">
        <f t="shared" si="32"/>
        <v>Didžiausia paramos suma vietos projektui, Eur</v>
      </c>
      <c r="C1339" s="677">
        <f>'10'!U31</f>
        <v>0</v>
      </c>
    </row>
    <row r="1340" spans="1:3" x14ac:dyDescent="0.3">
      <c r="A1340" s="2" t="s">
        <v>730</v>
      </c>
      <c r="B1340" s="509" t="str">
        <f t="shared" si="32"/>
        <v xml:space="preserve">Paramos lyginamoji dalis, proc. </v>
      </c>
      <c r="C1340" s="677">
        <f>'10'!U32</f>
        <v>0</v>
      </c>
    </row>
    <row r="1341" spans="1:3" x14ac:dyDescent="0.3">
      <c r="A1341" s="2" t="s">
        <v>731</v>
      </c>
      <c r="B1341" s="509" t="str">
        <f t="shared" si="32"/>
        <v>Planuojama paramos suma priemonei, Eur</v>
      </c>
      <c r="C1341" s="678">
        <f>'10'!U33</f>
        <v>0</v>
      </c>
    </row>
    <row r="1342" spans="1:3" x14ac:dyDescent="0.3">
      <c r="A1342" s="2" t="s">
        <v>732</v>
      </c>
      <c r="B1342" s="509" t="str">
        <f t="shared" si="32"/>
        <v>Planuojama paremti projektų (rodiklis L700)</v>
      </c>
      <c r="C1342" s="679">
        <f>'10'!U34</f>
        <v>0</v>
      </c>
    </row>
    <row r="1343" spans="1:3" x14ac:dyDescent="0.3">
      <c r="A1343" s="2" t="s">
        <v>733</v>
      </c>
      <c r="B1343" s="509" t="str">
        <f t="shared" si="32"/>
        <v>Paaiškinimas, kaip nustatyta rodiklio L700 reikšmė</v>
      </c>
      <c r="C1343" s="677">
        <f>'10'!U35</f>
        <v>0</v>
      </c>
    </row>
    <row r="1344" spans="1:3" ht="28.8" x14ac:dyDescent="0.3">
      <c r="A1344" s="2" t="s">
        <v>734</v>
      </c>
      <c r="B1344" s="651" t="str">
        <f t="shared" si="32"/>
        <v>D dalis. Priemonės indėlis į ES ir nacionalinių horizontaliųjų principų įgyvendinimą:</v>
      </c>
      <c r="C1344" s="676"/>
    </row>
    <row r="1345" spans="1:3" x14ac:dyDescent="0.3">
      <c r="A1345" s="2" t="s">
        <v>735</v>
      </c>
      <c r="B1345" s="680" t="str">
        <f t="shared" si="32"/>
        <v>Subregioninės vietovės principas:</v>
      </c>
      <c r="C1345" s="676"/>
    </row>
    <row r="1346" spans="1:3" ht="28.8" x14ac:dyDescent="0.3">
      <c r="A1346" s="2" t="s">
        <v>736</v>
      </c>
      <c r="B1346" s="509" t="str">
        <f t="shared" si="32"/>
        <v>Ar siekiama, kad pagal priemonę finansuojami projektai apimtų visas VVG teritorijos seniūnijas?</v>
      </c>
      <c r="C1346" s="672" t="str">
        <f>'10'!U38</f>
        <v>Ne</v>
      </c>
    </row>
    <row r="1347" spans="1:3" x14ac:dyDescent="0.3">
      <c r="A1347" s="2" t="s">
        <v>737</v>
      </c>
      <c r="B1347" s="509" t="str">
        <f t="shared" si="32"/>
        <v>Pasirinkimo pagrindimas</v>
      </c>
      <c r="C1347" s="677">
        <f>'10'!U39</f>
        <v>0</v>
      </c>
    </row>
    <row r="1348" spans="1:3" x14ac:dyDescent="0.3">
      <c r="A1348" s="2" t="s">
        <v>738</v>
      </c>
      <c r="B1348" s="680" t="str">
        <f t="shared" si="32"/>
        <v>Partnerystės principas:</v>
      </c>
      <c r="C1348" s="676"/>
    </row>
    <row r="1349" spans="1:3" ht="28.8" x14ac:dyDescent="0.3">
      <c r="A1349" s="2" t="s">
        <v>739</v>
      </c>
      <c r="B1349" s="509" t="str">
        <f t="shared" si="32"/>
        <v>Ar siekiama, kad pagal priemonę finansuojami projektai būtų vykdomi su partneriais?</v>
      </c>
      <c r="C1349" s="672" t="str">
        <f>'10'!U41</f>
        <v>Ne</v>
      </c>
    </row>
    <row r="1350" spans="1:3" x14ac:dyDescent="0.3">
      <c r="A1350" s="2" t="s">
        <v>740</v>
      </c>
      <c r="B1350" s="509" t="str">
        <f t="shared" si="32"/>
        <v>Pasirinkimo pagrindimas</v>
      </c>
      <c r="C1350" s="677">
        <f>'10'!U42</f>
        <v>0</v>
      </c>
    </row>
    <row r="1351" spans="1:3" x14ac:dyDescent="0.3">
      <c r="A1351" s="2" t="s">
        <v>741</v>
      </c>
      <c r="B1351" s="680" t="str">
        <f t="shared" si="32"/>
        <v>Inovacijų principas:</v>
      </c>
      <c r="C1351" s="676"/>
    </row>
    <row r="1352" spans="1:3" ht="28.8" x14ac:dyDescent="0.3">
      <c r="A1352" s="2" t="s">
        <v>742</v>
      </c>
      <c r="B1352" s="509" t="str">
        <f t="shared" si="32"/>
        <v>Ar siekiama, kad pagal priemonę finansuojami projektai būtų skirti inovacijoms vietos lygiu diegti?</v>
      </c>
      <c r="C1352" s="672" t="str">
        <f>'10'!U44</f>
        <v>Ne</v>
      </c>
    </row>
    <row r="1353" spans="1:3" x14ac:dyDescent="0.3">
      <c r="A1353" s="2" t="s">
        <v>743</v>
      </c>
      <c r="B1353" s="509" t="str">
        <f t="shared" si="32"/>
        <v>Pasirinkimo pagrindimas</v>
      </c>
      <c r="C1353" s="677">
        <f>'10'!U45</f>
        <v>0</v>
      </c>
    </row>
    <row r="1354" spans="1:3" ht="28.8" x14ac:dyDescent="0.3">
      <c r="A1354" s="2" t="s">
        <v>744</v>
      </c>
      <c r="B1354" s="509" t="str">
        <f t="shared" si="32"/>
        <v>Planuojama paremti projektų, skirtų inovacijoms vietos lygiu diegti (rodiklis L710)</v>
      </c>
      <c r="C1354" s="679">
        <f>'10'!U46</f>
        <v>0</v>
      </c>
    </row>
    <row r="1355" spans="1:3" x14ac:dyDescent="0.3">
      <c r="A1355" s="2" t="s">
        <v>745</v>
      </c>
      <c r="B1355" s="680" t="str">
        <f t="shared" si="32"/>
        <v>Lyčių lygybė ir nediskriminavimas:</v>
      </c>
      <c r="C1355" s="676"/>
    </row>
    <row r="1356" spans="1:3" ht="28.8" x14ac:dyDescent="0.3">
      <c r="A1356" s="2" t="s">
        <v>746</v>
      </c>
      <c r="B1356" s="509" t="str">
        <f t="shared" si="32"/>
        <v>Ar pagal priemonę finansuojami projektai, skirti lyčių lygybei ir nediskriminavimui?</v>
      </c>
      <c r="C1356" s="672" t="str">
        <f>'10'!U48</f>
        <v>Ne</v>
      </c>
    </row>
    <row r="1357" spans="1:3" x14ac:dyDescent="0.3">
      <c r="A1357" s="2" t="s">
        <v>747</v>
      </c>
      <c r="B1357" s="509" t="str">
        <f t="shared" si="32"/>
        <v>Pasirinkimo pagrindimas (jei taip, kaip bus užtikrinta)</v>
      </c>
      <c r="C1357" s="677">
        <f>'10'!U49</f>
        <v>0</v>
      </c>
    </row>
    <row r="1358" spans="1:3" x14ac:dyDescent="0.3">
      <c r="A1358" s="2" t="s">
        <v>748</v>
      </c>
      <c r="B1358" s="680" t="str">
        <f t="shared" si="32"/>
        <v>Jaunimas:</v>
      </c>
      <c r="C1358" s="676"/>
    </row>
    <row r="1359" spans="1:3" x14ac:dyDescent="0.3">
      <c r="A1359" s="2" t="s">
        <v>749</v>
      </c>
      <c r="B1359" s="509" t="str">
        <f t="shared" si="32"/>
        <v>Ar pagal priemonę finansuojami projektai, skirti jaunimui?</v>
      </c>
      <c r="C1359" s="672" t="str">
        <f>'10'!U51</f>
        <v>Ne</v>
      </c>
    </row>
    <row r="1360" spans="1:3" x14ac:dyDescent="0.3">
      <c r="A1360" s="2" t="s">
        <v>750</v>
      </c>
      <c r="B1360" s="509" t="str">
        <f t="shared" si="32"/>
        <v>Pasirinkimo pagrindimas (jei taip, kaip bus užtikrinta)</v>
      </c>
      <c r="C1360" s="677">
        <f>'10'!U52</f>
        <v>0</v>
      </c>
    </row>
    <row r="1361" spans="1:3" x14ac:dyDescent="0.3">
      <c r="A1361" s="2" t="s">
        <v>751</v>
      </c>
      <c r="B1361" s="675" t="str">
        <f t="shared" si="32"/>
        <v>E dalis. Priemonės rezultato rodikliai:</v>
      </c>
      <c r="C1361" s="676"/>
    </row>
    <row r="1362" spans="1:3" x14ac:dyDescent="0.3">
      <c r="A1362" s="2" t="s">
        <v>752</v>
      </c>
      <c r="B1362" s="680" t="str">
        <f t="shared" si="32"/>
        <v>SP rezultato rodiklių taikymas priemonei:</v>
      </c>
      <c r="C1362" s="676"/>
    </row>
    <row r="1363" spans="1:3" x14ac:dyDescent="0.3">
      <c r="A1363" s="2" t="s">
        <v>753</v>
      </c>
      <c r="B1363" s="681" t="str">
        <f t="shared" si="32"/>
        <v>R.3</v>
      </c>
      <c r="C1363" s="687" t="str">
        <f>'10'!U55</f>
        <v>Ne</v>
      </c>
    </row>
    <row r="1364" spans="1:3" x14ac:dyDescent="0.3">
      <c r="A1364" s="2" t="s">
        <v>754</v>
      </c>
      <c r="B1364" s="681" t="str">
        <f t="shared" si="32"/>
        <v>R.37</v>
      </c>
      <c r="C1364" s="687" t="str">
        <f>'10'!U56</f>
        <v>Ne</v>
      </c>
    </row>
    <row r="1365" spans="1:3" x14ac:dyDescent="0.3">
      <c r="A1365" s="2" t="s">
        <v>755</v>
      </c>
      <c r="B1365" s="681" t="str">
        <f t="shared" si="32"/>
        <v>R.39</v>
      </c>
      <c r="C1365" s="687" t="str">
        <f>'10'!U57</f>
        <v>Ne</v>
      </c>
    </row>
    <row r="1366" spans="1:3" x14ac:dyDescent="0.3">
      <c r="A1366" s="2" t="s">
        <v>756</v>
      </c>
      <c r="B1366" s="681" t="str">
        <f t="shared" si="32"/>
        <v>R.41</v>
      </c>
      <c r="C1366" s="687" t="str">
        <f>'10'!U58</f>
        <v>Ne</v>
      </c>
    </row>
    <row r="1367" spans="1:3" x14ac:dyDescent="0.3">
      <c r="A1367" s="2" t="s">
        <v>757</v>
      </c>
      <c r="B1367" s="681" t="str">
        <f t="shared" si="32"/>
        <v>R.42</v>
      </c>
      <c r="C1367" s="687" t="str">
        <f>'10'!U59</f>
        <v>Ne</v>
      </c>
    </row>
    <row r="1368" spans="1:3" x14ac:dyDescent="0.3">
      <c r="A1368" s="2" t="s">
        <v>758</v>
      </c>
      <c r="B1368" s="680" t="str">
        <f t="shared" si="32"/>
        <v>VPS rodiklių taikymas priemonei:</v>
      </c>
      <c r="C1368" s="688"/>
    </row>
    <row r="1369" spans="1:3" x14ac:dyDescent="0.3">
      <c r="A1369" s="2" t="s">
        <v>759</v>
      </c>
      <c r="B1369" s="681" t="str">
        <f t="shared" si="32"/>
        <v>TRAK-P.1</v>
      </c>
      <c r="C1369" s="687" t="str">
        <f>'10'!U61</f>
        <v>Ne</v>
      </c>
    </row>
    <row r="1370" spans="1:3" x14ac:dyDescent="0.3">
      <c r="A1370" s="2" t="s">
        <v>760</v>
      </c>
      <c r="B1370" s="681" t="str">
        <f t="shared" si="32"/>
        <v>TRAK-P.2</v>
      </c>
      <c r="C1370" s="687" t="str">
        <f>'10'!U62</f>
        <v>Ne</v>
      </c>
    </row>
    <row r="1371" spans="1:3" x14ac:dyDescent="0.3">
      <c r="A1371" s="2" t="s">
        <v>761</v>
      </c>
      <c r="B1371" s="681" t="str">
        <f t="shared" si="32"/>
        <v>TRAK-P.3</v>
      </c>
      <c r="C1371" s="687" t="str">
        <f>'10'!U63</f>
        <v>Ne</v>
      </c>
    </row>
    <row r="1372" spans="1:3" x14ac:dyDescent="0.3">
      <c r="A1372" s="2" t="s">
        <v>762</v>
      </c>
      <c r="B1372" s="681" t="str">
        <f t="shared" si="32"/>
        <v>TRAK-P.4</v>
      </c>
      <c r="C1372" s="687" t="str">
        <f>'10'!U64</f>
        <v>Ne</v>
      </c>
    </row>
    <row r="1373" spans="1:3" x14ac:dyDescent="0.3">
      <c r="A1373" s="2" t="s">
        <v>763</v>
      </c>
      <c r="B1373" s="681" t="str">
        <f t="shared" si="32"/>
        <v>TRAK-P.5</v>
      </c>
      <c r="C1373" s="687" t="str">
        <f>'10'!U65</f>
        <v>Ne</v>
      </c>
    </row>
    <row r="1374" spans="1:3" x14ac:dyDescent="0.3">
      <c r="A1374" s="2" t="s">
        <v>764</v>
      </c>
      <c r="B1374" s="681" t="str">
        <f t="shared" si="32"/>
        <v>TRAK-P.6</v>
      </c>
      <c r="C1374" s="687" t="str">
        <f>'10'!U66</f>
        <v>Ne</v>
      </c>
    </row>
    <row r="1375" spans="1:3" x14ac:dyDescent="0.3">
      <c r="A1375" s="2" t="s">
        <v>765</v>
      </c>
      <c r="B1375" s="681" t="str">
        <f t="shared" si="32"/>
        <v>TRAK-P.7</v>
      </c>
      <c r="C1375" s="687" t="str">
        <f>'10'!U67</f>
        <v>Ne</v>
      </c>
    </row>
    <row r="1376" spans="1:3" x14ac:dyDescent="0.3">
      <c r="A1376" s="2" t="s">
        <v>766</v>
      </c>
      <c r="B1376" s="681" t="str">
        <f t="shared" si="32"/>
        <v>TRAK-P.8</v>
      </c>
      <c r="C1376" s="687" t="str">
        <f>'10'!U68</f>
        <v>Ne</v>
      </c>
    </row>
    <row r="1377" spans="1:3" x14ac:dyDescent="0.3">
      <c r="A1377" s="2" t="s">
        <v>767</v>
      </c>
      <c r="B1377" s="681" t="str">
        <f t="shared" si="32"/>
        <v>TRAK-P.9</v>
      </c>
      <c r="C1377" s="687" t="str">
        <f>'10'!U69</f>
        <v>Ne</v>
      </c>
    </row>
    <row r="1378" spans="1:3" x14ac:dyDescent="0.3">
      <c r="A1378" s="2" t="s">
        <v>768</v>
      </c>
      <c r="B1378" s="683" t="str">
        <f t="shared" si="32"/>
        <v>TRAK-P.10</v>
      </c>
      <c r="C1378" s="689" t="str">
        <f>'10'!U70</f>
        <v>Ne</v>
      </c>
    </row>
    <row r="1379" spans="1:3" x14ac:dyDescent="0.3">
      <c r="A1379" s="2" t="s">
        <v>769</v>
      </c>
      <c r="B1379" s="675" t="str">
        <f t="shared" si="32"/>
        <v>F dalis. Pagal priemonę remiamų projektų pobūdis:</v>
      </c>
      <c r="C1379" s="676"/>
    </row>
    <row r="1380" spans="1:3" x14ac:dyDescent="0.3">
      <c r="A1380" s="2" t="s">
        <v>770</v>
      </c>
      <c r="B1380" s="671" t="str">
        <f t="shared" ref="B1380:B1389" si="33">B1303</f>
        <v>Remiami pelno projektai</v>
      </c>
      <c r="C1380" s="672" t="str">
        <f>'10'!U72</f>
        <v>Ne</v>
      </c>
    </row>
    <row r="1381" spans="1:3" ht="57.6" x14ac:dyDescent="0.3">
      <c r="A1381" s="2" t="s">
        <v>771</v>
      </c>
      <c r="B1381" s="673" t="str">
        <f t="shared" si="33"/>
        <v>Remiami projektai, susiję su žinių perdavimu, įskaitant konsultacijas, mokymą ir keitimąsi žiniomis apie tvarią, ekonominę, socialinę, aplinką ir klimatą tausojančią veiklą (aktualu rodikliui L801)</v>
      </c>
      <c r="C1381" s="672" t="str">
        <f>'10'!U73</f>
        <v>Ne</v>
      </c>
    </row>
    <row r="1382" spans="1:3" ht="57.6" x14ac:dyDescent="0.3">
      <c r="A1382" s="2" t="s">
        <v>772</v>
      </c>
      <c r="B1382" s="673" t="str">
        <f t="shared" si="33"/>
        <v>Remiami projektai, susiję su gamintojų organizacijomis, vietinėmis rinkomis, trumpomis tiekimo grandinėmis ir kokybės schemomis, įskaitant paramą investicijoms, rinkodaros veiklą ir kt. (aktualu rodikliui L802)</v>
      </c>
      <c r="C1382" s="672" t="str">
        <f>'10'!U74</f>
        <v>Ne</v>
      </c>
    </row>
    <row r="1383" spans="1:3" ht="43.2" x14ac:dyDescent="0.3">
      <c r="A1383" s="2" t="s">
        <v>773</v>
      </c>
      <c r="B1383" s="673" t="str">
        <f t="shared" si="33"/>
        <v>Remiami projektai, susiję su atsinaujinančios energijos gamybos pajėgumais, įskaitant biologinę (aktualu rodikliui L803)</v>
      </c>
      <c r="C1383" s="672" t="str">
        <f>'10'!U75</f>
        <v>Ne</v>
      </c>
    </row>
    <row r="1384" spans="1:3" ht="43.2" x14ac:dyDescent="0.3">
      <c r="A1384" s="2" t="s">
        <v>774</v>
      </c>
      <c r="B1384" s="673" t="str">
        <f t="shared" si="33"/>
        <v>Remiami projektai, prisidedantys prie aplinkos tvarumo, klimato kaitos švelninimo bei prisitaikymo prie jos tikslų įgyvendinimo kaimo vietovėse (aktualu rodikliui L804)</v>
      </c>
      <c r="C1384" s="672" t="str">
        <f>'10'!U76</f>
        <v>Ne</v>
      </c>
    </row>
    <row r="1385" spans="1:3" ht="28.8" x14ac:dyDescent="0.3">
      <c r="A1385" s="2" t="s">
        <v>775</v>
      </c>
      <c r="B1385" s="673" t="str">
        <f t="shared" si="33"/>
        <v>Remiami projektai, kurie kuria darbo vietas (aktualu rodikliui L805)</v>
      </c>
      <c r="C1385" s="672" t="str">
        <f>'10'!U77</f>
        <v>Ne</v>
      </c>
    </row>
    <row r="1386" spans="1:3" ht="28.8" x14ac:dyDescent="0.3">
      <c r="A1386" s="2" t="s">
        <v>776</v>
      </c>
      <c r="B1386" s="673" t="str">
        <f t="shared" si="33"/>
        <v>Remiami kaimo verslų, įskaitant bioekonomiką, projektai (aktualu rodikliui L 806)</v>
      </c>
      <c r="C1386" s="672" t="str">
        <f>'10'!U78</f>
        <v>Ne</v>
      </c>
    </row>
    <row r="1387" spans="1:3" ht="28.8" x14ac:dyDescent="0.3">
      <c r="A1387" s="2" t="s">
        <v>777</v>
      </c>
      <c r="B1387" s="673" t="str">
        <f t="shared" si="33"/>
        <v>Remiami projektai, susiję su sumanių kaimų strategijomis (aktualu rodikliui L807)</v>
      </c>
      <c r="C1387" s="672" t="str">
        <f>'10'!U79</f>
        <v>Ne</v>
      </c>
    </row>
    <row r="1388" spans="1:3" ht="28.8" x14ac:dyDescent="0.3">
      <c r="A1388" s="2" t="s">
        <v>778</v>
      </c>
      <c r="B1388" s="673" t="str">
        <f t="shared" si="33"/>
        <v>Remiami projektai, gerinantys paslaugų prieinamumą ir infrastruktūrą (aktualu rodikliui L808)</v>
      </c>
      <c r="C1388" s="672" t="str">
        <f>'10'!U80</f>
        <v>Ne</v>
      </c>
    </row>
    <row r="1389" spans="1:3" ht="28.8" x14ac:dyDescent="0.3">
      <c r="A1389" s="2" t="s">
        <v>779</v>
      </c>
      <c r="B1389" s="673" t="str">
        <f t="shared" si="33"/>
        <v>Remiami socialinės įtraukties projektai (aktualu rodikliui L809)</v>
      </c>
      <c r="C1389" s="672" t="str">
        <f>'10'!U81</f>
        <v>Ne</v>
      </c>
    </row>
    <row r="1390" spans="1:3" x14ac:dyDescent="0.3">
      <c r="A1390" s="2"/>
      <c r="B1390" s="649"/>
      <c r="C1390" s="685"/>
    </row>
    <row r="1391" spans="1:3" x14ac:dyDescent="0.3">
      <c r="A1391" s="1"/>
      <c r="B1391" s="362"/>
      <c r="C1391" s="686" t="str">
        <f>'10'!V6</f>
        <v>19 priemonė</v>
      </c>
    </row>
    <row r="1392" spans="1:3" x14ac:dyDescent="0.3">
      <c r="A1392" s="2" t="s">
        <v>188</v>
      </c>
      <c r="B1392" s="509" t="str">
        <f>B1315</f>
        <v>Priemonės pavadinimas</v>
      </c>
      <c r="C1392" s="670">
        <f>'10'!V7</f>
        <v>0</v>
      </c>
    </row>
    <row r="1393" spans="1:3" x14ac:dyDescent="0.3">
      <c r="A1393" s="2" t="s">
        <v>189</v>
      </c>
      <c r="B1393" s="671" t="str">
        <f t="shared" ref="B1393:B1456" si="34">B1316</f>
        <v>Priemonės rūšis</v>
      </c>
      <c r="C1393" s="670">
        <f>'10'!V8</f>
        <v>0</v>
      </c>
    </row>
    <row r="1394" spans="1:3" x14ac:dyDescent="0.3">
      <c r="A1394" s="2" t="s">
        <v>190</v>
      </c>
      <c r="B1394" s="671" t="str">
        <f t="shared" si="34"/>
        <v>VVG teritorijos poreikių, kuriuos tenkina priemonė, skaičius</v>
      </c>
      <c r="C1394" s="670">
        <f>'10'!V9</f>
        <v>0</v>
      </c>
    </row>
    <row r="1395" spans="1:3" x14ac:dyDescent="0.3">
      <c r="A1395" s="2" t="s">
        <v>191</v>
      </c>
      <c r="B1395" s="671" t="str">
        <f t="shared" si="34"/>
        <v>BŽŪP tikslų, kuriuos įgyvendina priemonė, skaičius</v>
      </c>
      <c r="C1395" s="670">
        <f>'10'!V10</f>
        <v>0</v>
      </c>
    </row>
    <row r="1396" spans="1:3" x14ac:dyDescent="0.3">
      <c r="A1396" s="2" t="s">
        <v>192</v>
      </c>
      <c r="B1396" s="671" t="str">
        <f t="shared" si="34"/>
        <v>Pagrindinis BŽŪP tikslas, kurį įgyvendina VPS priemonė</v>
      </c>
      <c r="C1396" s="672" t="str">
        <f>'10'!V11</f>
        <v>Pasirinkite</v>
      </c>
    </row>
    <row r="1397" spans="1:3" ht="28.8" x14ac:dyDescent="0.3">
      <c r="A1397" s="2" t="s">
        <v>193</v>
      </c>
      <c r="B1397" s="673" t="str">
        <f t="shared" si="34"/>
        <v>Ar priemonė prisideda prie 4 konkretaus BŽŪP tikslo? (tikslas nurodytas 5 lape)</v>
      </c>
      <c r="C1397" s="672" t="str">
        <f>'10'!V12</f>
        <v>Ne</v>
      </c>
    </row>
    <row r="1398" spans="1:3" ht="28.8" x14ac:dyDescent="0.3">
      <c r="A1398" s="2" t="s">
        <v>194</v>
      </c>
      <c r="B1398" s="673" t="str">
        <f t="shared" si="34"/>
        <v>Ar priemonė prisideda prie 5 konkretaus BŽŪP tikslo? (tikslas nurodytas 5 lape)</v>
      </c>
      <c r="C1398" s="672" t="str">
        <f>'10'!V13</f>
        <v>Ne</v>
      </c>
    </row>
    <row r="1399" spans="1:3" ht="28.8" x14ac:dyDescent="0.3">
      <c r="A1399" s="2" t="s">
        <v>195</v>
      </c>
      <c r="B1399" s="673" t="str">
        <f t="shared" si="34"/>
        <v>Ar priemonė prisideda prie 6 konkretaus BŽŪP tikslo? (tikslas nurodytas 5 lape)</v>
      </c>
      <c r="C1399" s="672" t="str">
        <f>'10'!V14</f>
        <v>Ne</v>
      </c>
    </row>
    <row r="1400" spans="1:3" ht="28.8" x14ac:dyDescent="0.3">
      <c r="A1400" s="2" t="s">
        <v>196</v>
      </c>
      <c r="B1400" s="673" t="str">
        <f t="shared" si="34"/>
        <v>Ar priemonė prisideda prie 9 konkretaus BŽŪP tikslo? (tikslas nurodytas 5 lape)</v>
      </c>
      <c r="C1400" s="672" t="str">
        <f>'10'!V15</f>
        <v>Ne</v>
      </c>
    </row>
    <row r="1401" spans="1:3" x14ac:dyDescent="0.3">
      <c r="A1401" s="2" t="s">
        <v>94</v>
      </c>
      <c r="B1401" s="675" t="str">
        <f t="shared" si="34"/>
        <v>A dalis. Priemonės intervencijos logika:</v>
      </c>
      <c r="C1401" s="676"/>
    </row>
    <row r="1402" spans="1:3" ht="43.2" x14ac:dyDescent="0.3">
      <c r="A1402" s="2" t="s">
        <v>197</v>
      </c>
      <c r="B1402" s="673" t="str">
        <f t="shared" si="34"/>
        <v>Priemonės tikslas, ryšys su pagrindiniu BŽŪP tikslu ir VVG teritorijos poreikiais (problemomis ir (arba) potencialu), ryšys su VPS tema (jei taikoma)</v>
      </c>
      <c r="C1402" s="677">
        <f>'10'!V17</f>
        <v>0</v>
      </c>
    </row>
    <row r="1403" spans="1:3" x14ac:dyDescent="0.3">
      <c r="A1403" s="2" t="s">
        <v>198</v>
      </c>
      <c r="B1403" s="671" t="str">
        <f t="shared" si="34"/>
        <v>Pokytis, kurio siekiama VPS priemone</v>
      </c>
      <c r="C1403" s="677">
        <f>'10'!V18</f>
        <v>0</v>
      </c>
    </row>
    <row r="1404" spans="1:3" ht="28.8" x14ac:dyDescent="0.3">
      <c r="A1404" s="2" t="s">
        <v>199</v>
      </c>
      <c r="B1404" s="509" t="str">
        <f t="shared" si="34"/>
        <v>Kaip priemonė prisidės prie horizontalaus tikslo d įgyvendinimo? (pildoma, jei taikoma)</v>
      </c>
      <c r="C1404" s="677">
        <f>'10'!V19</f>
        <v>0</v>
      </c>
    </row>
    <row r="1405" spans="1:3" ht="28.8" x14ac:dyDescent="0.3">
      <c r="A1405" s="2" t="s">
        <v>200</v>
      </c>
      <c r="B1405" s="509" t="str">
        <f t="shared" si="34"/>
        <v>Kaip priemonė prisidės prie horizontalaus tikslo e įgyvendinimo? (pildoma, jei taikoma)</v>
      </c>
      <c r="C1405" s="677">
        <f>'10'!V20</f>
        <v>0</v>
      </c>
    </row>
    <row r="1406" spans="1:3" ht="28.8" x14ac:dyDescent="0.3">
      <c r="A1406" s="2" t="s">
        <v>201</v>
      </c>
      <c r="B1406" s="509" t="str">
        <f t="shared" si="34"/>
        <v>Kaip priemonė prisidės prie horizontalaus tikslo f įgyvendinimo? (pildoma, jei taikoma)</v>
      </c>
      <c r="C1406" s="677">
        <f>'10'!V21</f>
        <v>0</v>
      </c>
    </row>
    <row r="1407" spans="1:3" ht="28.8" x14ac:dyDescent="0.3">
      <c r="A1407" s="2" t="s">
        <v>202</v>
      </c>
      <c r="B1407" s="509" t="str">
        <f t="shared" si="34"/>
        <v>Kaip priemonė prisidės prie horizontalaus tikslo i įgyvendinimo? (pildoma, jei taikoma)</v>
      </c>
      <c r="C1407" s="677">
        <f>'10'!V22</f>
        <v>0</v>
      </c>
    </row>
    <row r="1408" spans="1:3" ht="28.8" x14ac:dyDescent="0.3">
      <c r="A1408" s="2" t="s">
        <v>203</v>
      </c>
      <c r="B1408" s="675" t="str">
        <f t="shared" si="34"/>
        <v>B dalis. Pareiškėjų ir projektų tinkamumo sąlygos, projektų atrankos principai:</v>
      </c>
      <c r="C1408" s="676"/>
    </row>
    <row r="1409" spans="1:3" x14ac:dyDescent="0.3">
      <c r="A1409" s="2" t="s">
        <v>204</v>
      </c>
      <c r="B1409" s="509" t="str">
        <f t="shared" si="34"/>
        <v>Pagal priemonę remiamos veiklos</v>
      </c>
      <c r="C1409" s="677">
        <f>'10'!V24</f>
        <v>0</v>
      </c>
    </row>
    <row r="1410" spans="1:3" ht="28.8" x14ac:dyDescent="0.3">
      <c r="A1410" s="2" t="s">
        <v>205</v>
      </c>
      <c r="B1410" s="671" t="str">
        <f t="shared" si="34"/>
        <v>Tinkami pareiškėjai ir partneriai (jei taikomas reikalavimas projektus įgyvendinti su partneriais)</v>
      </c>
      <c r="C1410" s="677">
        <f>'10'!V25</f>
        <v>0</v>
      </c>
    </row>
    <row r="1411" spans="1:3" ht="28.8" x14ac:dyDescent="0.3">
      <c r="A1411" s="2" t="s">
        <v>206</v>
      </c>
      <c r="B1411" s="671" t="str">
        <f t="shared" si="34"/>
        <v>Priemonės tikslinė grupė (pildoma, jei nesutampa su tinkamais pareiškėjais ir (arba) partneriais)</v>
      </c>
      <c r="C1411" s="677">
        <f>'10'!V26</f>
        <v>0</v>
      </c>
    </row>
    <row r="1412" spans="1:3" x14ac:dyDescent="0.3">
      <c r="A1412" s="2" t="s">
        <v>725</v>
      </c>
      <c r="B1412" s="509" t="str">
        <f t="shared" si="34"/>
        <v>Tinkamumo sąlygos pareiškėjams ir projektams</v>
      </c>
      <c r="C1412" s="677">
        <f>'10'!V27</f>
        <v>0</v>
      </c>
    </row>
    <row r="1413" spans="1:3" x14ac:dyDescent="0.3">
      <c r="A1413" s="2" t="s">
        <v>726</v>
      </c>
      <c r="B1413" s="673" t="str">
        <f t="shared" si="34"/>
        <v>Projektų atrankos principai</v>
      </c>
      <c r="C1413" s="677">
        <f>'10'!V28</f>
        <v>0</v>
      </c>
    </row>
    <row r="1414" spans="1:3" x14ac:dyDescent="0.3">
      <c r="A1414" s="2" t="s">
        <v>727</v>
      </c>
      <c r="B1414" s="509" t="str">
        <f t="shared" si="34"/>
        <v>Planuojamų kvietimų teikti paraiškas skaičius</v>
      </c>
      <c r="C1414" s="670">
        <f>'10'!V29</f>
        <v>0</v>
      </c>
    </row>
    <row r="1415" spans="1:3" x14ac:dyDescent="0.3">
      <c r="A1415" s="2" t="s">
        <v>728</v>
      </c>
      <c r="B1415" s="651" t="str">
        <f t="shared" si="34"/>
        <v>C dalis. Paramos dydžiai:</v>
      </c>
      <c r="C1415" s="676"/>
    </row>
    <row r="1416" spans="1:3" x14ac:dyDescent="0.3">
      <c r="A1416" s="2" t="s">
        <v>729</v>
      </c>
      <c r="B1416" s="509" t="str">
        <f t="shared" si="34"/>
        <v>Didžiausia paramos suma vietos projektui, Eur</v>
      </c>
      <c r="C1416" s="677">
        <f>'10'!V31</f>
        <v>0</v>
      </c>
    </row>
    <row r="1417" spans="1:3" x14ac:dyDescent="0.3">
      <c r="A1417" s="2" t="s">
        <v>730</v>
      </c>
      <c r="B1417" s="509" t="str">
        <f t="shared" si="34"/>
        <v xml:space="preserve">Paramos lyginamoji dalis, proc. </v>
      </c>
      <c r="C1417" s="677">
        <f>'10'!V32</f>
        <v>0</v>
      </c>
    </row>
    <row r="1418" spans="1:3" x14ac:dyDescent="0.3">
      <c r="A1418" s="2" t="s">
        <v>731</v>
      </c>
      <c r="B1418" s="509" t="str">
        <f t="shared" si="34"/>
        <v>Planuojama paramos suma priemonei, Eur</v>
      </c>
      <c r="C1418" s="678">
        <f>'10'!V33</f>
        <v>0</v>
      </c>
    </row>
    <row r="1419" spans="1:3" x14ac:dyDescent="0.3">
      <c r="A1419" s="2" t="s">
        <v>732</v>
      </c>
      <c r="B1419" s="509" t="str">
        <f t="shared" si="34"/>
        <v>Planuojama paremti projektų (rodiklis L700)</v>
      </c>
      <c r="C1419" s="679">
        <f>'10'!V34</f>
        <v>0</v>
      </c>
    </row>
    <row r="1420" spans="1:3" x14ac:dyDescent="0.3">
      <c r="A1420" s="2" t="s">
        <v>733</v>
      </c>
      <c r="B1420" s="509" t="str">
        <f t="shared" si="34"/>
        <v>Paaiškinimas, kaip nustatyta rodiklio L700 reikšmė</v>
      </c>
      <c r="C1420" s="677">
        <f>'10'!V35</f>
        <v>0</v>
      </c>
    </row>
    <row r="1421" spans="1:3" ht="28.8" x14ac:dyDescent="0.3">
      <c r="A1421" s="2" t="s">
        <v>734</v>
      </c>
      <c r="B1421" s="651" t="str">
        <f t="shared" si="34"/>
        <v>D dalis. Priemonės indėlis į ES ir nacionalinių horizontaliųjų principų įgyvendinimą:</v>
      </c>
      <c r="C1421" s="676"/>
    </row>
    <row r="1422" spans="1:3" x14ac:dyDescent="0.3">
      <c r="A1422" s="2" t="s">
        <v>735</v>
      </c>
      <c r="B1422" s="680" t="str">
        <f t="shared" si="34"/>
        <v>Subregioninės vietovės principas:</v>
      </c>
      <c r="C1422" s="676"/>
    </row>
    <row r="1423" spans="1:3" ht="28.8" x14ac:dyDescent="0.3">
      <c r="A1423" s="2" t="s">
        <v>736</v>
      </c>
      <c r="B1423" s="509" t="str">
        <f t="shared" si="34"/>
        <v>Ar siekiama, kad pagal priemonę finansuojami projektai apimtų visas VVG teritorijos seniūnijas?</v>
      </c>
      <c r="C1423" s="672" t="str">
        <f>'10'!V38</f>
        <v>Ne</v>
      </c>
    </row>
    <row r="1424" spans="1:3" x14ac:dyDescent="0.3">
      <c r="A1424" s="2" t="s">
        <v>737</v>
      </c>
      <c r="B1424" s="509" t="str">
        <f t="shared" si="34"/>
        <v>Pasirinkimo pagrindimas</v>
      </c>
      <c r="C1424" s="677">
        <f>'10'!V39</f>
        <v>0</v>
      </c>
    </row>
    <row r="1425" spans="1:3" x14ac:dyDescent="0.3">
      <c r="A1425" s="2" t="s">
        <v>738</v>
      </c>
      <c r="B1425" s="680" t="str">
        <f t="shared" si="34"/>
        <v>Partnerystės principas:</v>
      </c>
      <c r="C1425" s="676"/>
    </row>
    <row r="1426" spans="1:3" ht="28.8" x14ac:dyDescent="0.3">
      <c r="A1426" s="2" t="s">
        <v>739</v>
      </c>
      <c r="B1426" s="509" t="str">
        <f t="shared" si="34"/>
        <v>Ar siekiama, kad pagal priemonę finansuojami projektai būtų vykdomi su partneriais?</v>
      </c>
      <c r="C1426" s="672" t="str">
        <f>'10'!V41</f>
        <v>Ne</v>
      </c>
    </row>
    <row r="1427" spans="1:3" x14ac:dyDescent="0.3">
      <c r="A1427" s="2" t="s">
        <v>740</v>
      </c>
      <c r="B1427" s="509" t="str">
        <f t="shared" si="34"/>
        <v>Pasirinkimo pagrindimas</v>
      </c>
      <c r="C1427" s="677">
        <f>'10'!V42</f>
        <v>0</v>
      </c>
    </row>
    <row r="1428" spans="1:3" x14ac:dyDescent="0.3">
      <c r="A1428" s="2" t="s">
        <v>741</v>
      </c>
      <c r="B1428" s="680" t="str">
        <f t="shared" si="34"/>
        <v>Inovacijų principas:</v>
      </c>
      <c r="C1428" s="676"/>
    </row>
    <row r="1429" spans="1:3" ht="28.8" x14ac:dyDescent="0.3">
      <c r="A1429" s="2" t="s">
        <v>742</v>
      </c>
      <c r="B1429" s="509" t="str">
        <f t="shared" si="34"/>
        <v>Ar siekiama, kad pagal priemonę finansuojami projektai būtų skirti inovacijoms vietos lygiu diegti?</v>
      </c>
      <c r="C1429" s="672" t="str">
        <f>'10'!V44</f>
        <v>Ne</v>
      </c>
    </row>
    <row r="1430" spans="1:3" x14ac:dyDescent="0.3">
      <c r="A1430" s="2" t="s">
        <v>743</v>
      </c>
      <c r="B1430" s="509" t="str">
        <f t="shared" si="34"/>
        <v>Pasirinkimo pagrindimas</v>
      </c>
      <c r="C1430" s="677">
        <f>'10'!V45</f>
        <v>0</v>
      </c>
    </row>
    <row r="1431" spans="1:3" ht="28.8" x14ac:dyDescent="0.3">
      <c r="A1431" s="2" t="s">
        <v>744</v>
      </c>
      <c r="B1431" s="509" t="str">
        <f t="shared" si="34"/>
        <v>Planuojama paremti projektų, skirtų inovacijoms vietos lygiu diegti (rodiklis L710)</v>
      </c>
      <c r="C1431" s="679">
        <f>'10'!V46</f>
        <v>0</v>
      </c>
    </row>
    <row r="1432" spans="1:3" x14ac:dyDescent="0.3">
      <c r="A1432" s="2" t="s">
        <v>745</v>
      </c>
      <c r="B1432" s="680" t="str">
        <f t="shared" si="34"/>
        <v>Lyčių lygybė ir nediskriminavimas:</v>
      </c>
      <c r="C1432" s="676"/>
    </row>
    <row r="1433" spans="1:3" ht="28.8" x14ac:dyDescent="0.3">
      <c r="A1433" s="2" t="s">
        <v>746</v>
      </c>
      <c r="B1433" s="509" t="str">
        <f t="shared" si="34"/>
        <v>Ar pagal priemonę finansuojami projektai, skirti lyčių lygybei ir nediskriminavimui?</v>
      </c>
      <c r="C1433" s="672" t="str">
        <f>'10'!V48</f>
        <v>Ne</v>
      </c>
    </row>
    <row r="1434" spans="1:3" x14ac:dyDescent="0.3">
      <c r="A1434" s="2" t="s">
        <v>747</v>
      </c>
      <c r="B1434" s="509" t="str">
        <f t="shared" si="34"/>
        <v>Pasirinkimo pagrindimas (jei taip, kaip bus užtikrinta)</v>
      </c>
      <c r="C1434" s="677">
        <f>'10'!V49</f>
        <v>0</v>
      </c>
    </row>
    <row r="1435" spans="1:3" x14ac:dyDescent="0.3">
      <c r="A1435" s="2" t="s">
        <v>748</v>
      </c>
      <c r="B1435" s="680" t="str">
        <f t="shared" si="34"/>
        <v>Jaunimas:</v>
      </c>
      <c r="C1435" s="676"/>
    </row>
    <row r="1436" spans="1:3" x14ac:dyDescent="0.3">
      <c r="A1436" s="2" t="s">
        <v>749</v>
      </c>
      <c r="B1436" s="509" t="str">
        <f t="shared" si="34"/>
        <v>Ar pagal priemonę finansuojami projektai, skirti jaunimui?</v>
      </c>
      <c r="C1436" s="672" t="str">
        <f>'10'!V51</f>
        <v>Ne</v>
      </c>
    </row>
    <row r="1437" spans="1:3" x14ac:dyDescent="0.3">
      <c r="A1437" s="2" t="s">
        <v>750</v>
      </c>
      <c r="B1437" s="509" t="str">
        <f t="shared" si="34"/>
        <v>Pasirinkimo pagrindimas (jei taip, kaip bus užtikrinta)</v>
      </c>
      <c r="C1437" s="677">
        <f>'10'!V52</f>
        <v>0</v>
      </c>
    </row>
    <row r="1438" spans="1:3" x14ac:dyDescent="0.3">
      <c r="A1438" s="2" t="s">
        <v>751</v>
      </c>
      <c r="B1438" s="675" t="str">
        <f t="shared" si="34"/>
        <v>E dalis. Priemonės rezultato rodikliai:</v>
      </c>
      <c r="C1438" s="676"/>
    </row>
    <row r="1439" spans="1:3" x14ac:dyDescent="0.3">
      <c r="A1439" s="2" t="s">
        <v>752</v>
      </c>
      <c r="B1439" s="680" t="str">
        <f t="shared" si="34"/>
        <v>SP rezultato rodiklių taikymas priemonei:</v>
      </c>
      <c r="C1439" s="676"/>
    </row>
    <row r="1440" spans="1:3" x14ac:dyDescent="0.3">
      <c r="A1440" s="2" t="s">
        <v>753</v>
      </c>
      <c r="B1440" s="681" t="str">
        <f t="shared" si="34"/>
        <v>R.3</v>
      </c>
      <c r="C1440" s="687" t="str">
        <f>'10'!V55</f>
        <v>Ne</v>
      </c>
    </row>
    <row r="1441" spans="1:3" x14ac:dyDescent="0.3">
      <c r="A1441" s="2" t="s">
        <v>754</v>
      </c>
      <c r="B1441" s="681" t="str">
        <f t="shared" si="34"/>
        <v>R.37</v>
      </c>
      <c r="C1441" s="687" t="str">
        <f>'10'!V56</f>
        <v>Ne</v>
      </c>
    </row>
    <row r="1442" spans="1:3" x14ac:dyDescent="0.3">
      <c r="A1442" s="2" t="s">
        <v>755</v>
      </c>
      <c r="B1442" s="681" t="str">
        <f t="shared" si="34"/>
        <v>R.39</v>
      </c>
      <c r="C1442" s="687" t="str">
        <f>'10'!V57</f>
        <v>Ne</v>
      </c>
    </row>
    <row r="1443" spans="1:3" x14ac:dyDescent="0.3">
      <c r="A1443" s="2" t="s">
        <v>756</v>
      </c>
      <c r="B1443" s="681" t="str">
        <f t="shared" si="34"/>
        <v>R.41</v>
      </c>
      <c r="C1443" s="687" t="str">
        <f>'10'!V58</f>
        <v>Ne</v>
      </c>
    </row>
    <row r="1444" spans="1:3" x14ac:dyDescent="0.3">
      <c r="A1444" s="2" t="s">
        <v>757</v>
      </c>
      <c r="B1444" s="681" t="str">
        <f t="shared" si="34"/>
        <v>R.42</v>
      </c>
      <c r="C1444" s="687" t="str">
        <f>'10'!V59</f>
        <v>Ne</v>
      </c>
    </row>
    <row r="1445" spans="1:3" x14ac:dyDescent="0.3">
      <c r="A1445" s="2" t="s">
        <v>758</v>
      </c>
      <c r="B1445" s="680" t="str">
        <f t="shared" si="34"/>
        <v>VPS rodiklių taikymas priemonei:</v>
      </c>
      <c r="C1445" s="688"/>
    </row>
    <row r="1446" spans="1:3" x14ac:dyDescent="0.3">
      <c r="A1446" s="2" t="s">
        <v>759</v>
      </c>
      <c r="B1446" s="681" t="str">
        <f t="shared" si="34"/>
        <v>TRAK-P.1</v>
      </c>
      <c r="C1446" s="687" t="str">
        <f>'10'!V61</f>
        <v>Ne</v>
      </c>
    </row>
    <row r="1447" spans="1:3" x14ac:dyDescent="0.3">
      <c r="A1447" s="2" t="s">
        <v>760</v>
      </c>
      <c r="B1447" s="681" t="str">
        <f t="shared" si="34"/>
        <v>TRAK-P.2</v>
      </c>
      <c r="C1447" s="687" t="str">
        <f>'10'!V62</f>
        <v>Ne</v>
      </c>
    </row>
    <row r="1448" spans="1:3" x14ac:dyDescent="0.3">
      <c r="A1448" s="2" t="s">
        <v>761</v>
      </c>
      <c r="B1448" s="681" t="str">
        <f t="shared" si="34"/>
        <v>TRAK-P.3</v>
      </c>
      <c r="C1448" s="687" t="str">
        <f>'10'!V63</f>
        <v>Ne</v>
      </c>
    </row>
    <row r="1449" spans="1:3" x14ac:dyDescent="0.3">
      <c r="A1449" s="2" t="s">
        <v>762</v>
      </c>
      <c r="B1449" s="681" t="str">
        <f t="shared" si="34"/>
        <v>TRAK-P.4</v>
      </c>
      <c r="C1449" s="687" t="str">
        <f>'10'!V64</f>
        <v>Ne</v>
      </c>
    </row>
    <row r="1450" spans="1:3" x14ac:dyDescent="0.3">
      <c r="A1450" s="2" t="s">
        <v>763</v>
      </c>
      <c r="B1450" s="681" t="str">
        <f t="shared" si="34"/>
        <v>TRAK-P.5</v>
      </c>
      <c r="C1450" s="687" t="str">
        <f>'10'!V65</f>
        <v>Ne</v>
      </c>
    </row>
    <row r="1451" spans="1:3" x14ac:dyDescent="0.3">
      <c r="A1451" s="2" t="s">
        <v>764</v>
      </c>
      <c r="B1451" s="681" t="str">
        <f t="shared" si="34"/>
        <v>TRAK-P.6</v>
      </c>
      <c r="C1451" s="687" t="str">
        <f>'10'!V66</f>
        <v>Ne</v>
      </c>
    </row>
    <row r="1452" spans="1:3" x14ac:dyDescent="0.3">
      <c r="A1452" s="2" t="s">
        <v>765</v>
      </c>
      <c r="B1452" s="681" t="str">
        <f t="shared" si="34"/>
        <v>TRAK-P.7</v>
      </c>
      <c r="C1452" s="687" t="str">
        <f>'10'!V67</f>
        <v>Ne</v>
      </c>
    </row>
    <row r="1453" spans="1:3" x14ac:dyDescent="0.3">
      <c r="A1453" s="2" t="s">
        <v>766</v>
      </c>
      <c r="B1453" s="681" t="str">
        <f t="shared" si="34"/>
        <v>TRAK-P.8</v>
      </c>
      <c r="C1453" s="687" t="str">
        <f>'10'!V68</f>
        <v>Ne</v>
      </c>
    </row>
    <row r="1454" spans="1:3" x14ac:dyDescent="0.3">
      <c r="A1454" s="2" t="s">
        <v>767</v>
      </c>
      <c r="B1454" s="681" t="str">
        <f t="shared" si="34"/>
        <v>TRAK-P.9</v>
      </c>
      <c r="C1454" s="687" t="str">
        <f>'10'!V69</f>
        <v>Ne</v>
      </c>
    </row>
    <row r="1455" spans="1:3" x14ac:dyDescent="0.3">
      <c r="A1455" s="2" t="s">
        <v>768</v>
      </c>
      <c r="B1455" s="683" t="str">
        <f t="shared" si="34"/>
        <v>TRAK-P.10</v>
      </c>
      <c r="C1455" s="689" t="str">
        <f>'10'!V70</f>
        <v>Ne</v>
      </c>
    </row>
    <row r="1456" spans="1:3" x14ac:dyDescent="0.3">
      <c r="A1456" s="2" t="s">
        <v>769</v>
      </c>
      <c r="B1456" s="675" t="str">
        <f t="shared" si="34"/>
        <v>F dalis. Pagal priemonę remiamų projektų pobūdis:</v>
      </c>
      <c r="C1456" s="676"/>
    </row>
    <row r="1457" spans="1:3" x14ac:dyDescent="0.3">
      <c r="A1457" s="2" t="s">
        <v>770</v>
      </c>
      <c r="B1457" s="671" t="str">
        <f t="shared" ref="B1457:B1466" si="35">B1380</f>
        <v>Remiami pelno projektai</v>
      </c>
      <c r="C1457" s="672" t="str">
        <f>'10'!V72</f>
        <v>Ne</v>
      </c>
    </row>
    <row r="1458" spans="1:3" ht="57.6" x14ac:dyDescent="0.3">
      <c r="A1458" s="2" t="s">
        <v>771</v>
      </c>
      <c r="B1458" s="673" t="str">
        <f t="shared" si="35"/>
        <v>Remiami projektai, susiję su žinių perdavimu, įskaitant konsultacijas, mokymą ir keitimąsi žiniomis apie tvarią, ekonominę, socialinę, aplinką ir klimatą tausojančią veiklą (aktualu rodikliui L801)</v>
      </c>
      <c r="C1458" s="672" t="str">
        <f>'10'!V73</f>
        <v>Ne</v>
      </c>
    </row>
    <row r="1459" spans="1:3" ht="57.6" x14ac:dyDescent="0.3">
      <c r="A1459" s="2" t="s">
        <v>772</v>
      </c>
      <c r="B1459" s="673" t="str">
        <f t="shared" si="35"/>
        <v>Remiami projektai, susiję su gamintojų organizacijomis, vietinėmis rinkomis, trumpomis tiekimo grandinėmis ir kokybės schemomis, įskaitant paramą investicijoms, rinkodaros veiklą ir kt. (aktualu rodikliui L802)</v>
      </c>
      <c r="C1459" s="672" t="str">
        <f>'10'!V74</f>
        <v>Ne</v>
      </c>
    </row>
    <row r="1460" spans="1:3" ht="43.2" x14ac:dyDescent="0.3">
      <c r="A1460" s="2" t="s">
        <v>773</v>
      </c>
      <c r="B1460" s="673" t="str">
        <f t="shared" si="35"/>
        <v>Remiami projektai, susiję su atsinaujinančios energijos gamybos pajėgumais, įskaitant biologinę (aktualu rodikliui L803)</v>
      </c>
      <c r="C1460" s="672" t="str">
        <f>'10'!V75</f>
        <v>Ne</v>
      </c>
    </row>
    <row r="1461" spans="1:3" ht="43.2" x14ac:dyDescent="0.3">
      <c r="A1461" s="2" t="s">
        <v>774</v>
      </c>
      <c r="B1461" s="673" t="str">
        <f t="shared" si="35"/>
        <v>Remiami projektai, prisidedantys prie aplinkos tvarumo, klimato kaitos švelninimo bei prisitaikymo prie jos tikslų įgyvendinimo kaimo vietovėse (aktualu rodikliui L804)</v>
      </c>
      <c r="C1461" s="672" t="str">
        <f>'10'!V76</f>
        <v>Ne</v>
      </c>
    </row>
    <row r="1462" spans="1:3" ht="28.8" x14ac:dyDescent="0.3">
      <c r="A1462" s="2" t="s">
        <v>775</v>
      </c>
      <c r="B1462" s="673" t="str">
        <f t="shared" si="35"/>
        <v>Remiami projektai, kurie kuria darbo vietas (aktualu rodikliui L805)</v>
      </c>
      <c r="C1462" s="672" t="str">
        <f>'10'!V77</f>
        <v>Ne</v>
      </c>
    </row>
    <row r="1463" spans="1:3" ht="28.8" x14ac:dyDescent="0.3">
      <c r="A1463" s="2" t="s">
        <v>776</v>
      </c>
      <c r="B1463" s="673" t="str">
        <f t="shared" si="35"/>
        <v>Remiami kaimo verslų, įskaitant bioekonomiką, projektai (aktualu rodikliui L 806)</v>
      </c>
      <c r="C1463" s="672" t="str">
        <f>'10'!V78</f>
        <v>Ne</v>
      </c>
    </row>
    <row r="1464" spans="1:3" ht="28.8" x14ac:dyDescent="0.3">
      <c r="A1464" s="2" t="s">
        <v>777</v>
      </c>
      <c r="B1464" s="673" t="str">
        <f t="shared" si="35"/>
        <v>Remiami projektai, susiję su sumanių kaimų strategijomis (aktualu rodikliui L807)</v>
      </c>
      <c r="C1464" s="672" t="str">
        <f>'10'!V79</f>
        <v>Ne</v>
      </c>
    </row>
    <row r="1465" spans="1:3" ht="28.8" x14ac:dyDescent="0.3">
      <c r="A1465" s="2" t="s">
        <v>778</v>
      </c>
      <c r="B1465" s="673" t="str">
        <f t="shared" si="35"/>
        <v>Remiami projektai, gerinantys paslaugų prieinamumą ir infrastruktūrą (aktualu rodikliui L808)</v>
      </c>
      <c r="C1465" s="672" t="str">
        <f>'10'!V80</f>
        <v>Ne</v>
      </c>
    </row>
    <row r="1466" spans="1:3" ht="28.8" x14ac:dyDescent="0.3">
      <c r="A1466" s="2" t="s">
        <v>779</v>
      </c>
      <c r="B1466" s="673" t="str">
        <f t="shared" si="35"/>
        <v>Remiami socialinės įtraukties projektai (aktualu rodikliui L809)</v>
      </c>
      <c r="C1466" s="672" t="str">
        <f>'10'!V81</f>
        <v>Ne</v>
      </c>
    </row>
    <row r="1467" spans="1:3" x14ac:dyDescent="0.3">
      <c r="B1467" s="649"/>
      <c r="C1467" s="685"/>
    </row>
    <row r="1468" spans="1:3" x14ac:dyDescent="0.3">
      <c r="A1468" s="1"/>
      <c r="B1468" s="362"/>
      <c r="C1468" s="686" t="str">
        <f>'10'!W6</f>
        <v>20 priemonė</v>
      </c>
    </row>
    <row r="1469" spans="1:3" x14ac:dyDescent="0.3">
      <c r="A1469" s="2" t="s">
        <v>188</v>
      </c>
      <c r="B1469" s="509" t="str">
        <f>B1392</f>
        <v>Priemonės pavadinimas</v>
      </c>
      <c r="C1469" s="670">
        <f>'10'!W7</f>
        <v>0</v>
      </c>
    </row>
    <row r="1470" spans="1:3" x14ac:dyDescent="0.3">
      <c r="A1470" s="2" t="s">
        <v>189</v>
      </c>
      <c r="B1470" s="671" t="str">
        <f t="shared" ref="B1470:B1533" si="36">B1393</f>
        <v>Priemonės rūšis</v>
      </c>
      <c r="C1470" s="670">
        <f>'10'!W8</f>
        <v>0</v>
      </c>
    </row>
    <row r="1471" spans="1:3" x14ac:dyDescent="0.3">
      <c r="A1471" s="2" t="s">
        <v>190</v>
      </c>
      <c r="B1471" s="671" t="str">
        <f t="shared" si="36"/>
        <v>VVG teritorijos poreikių, kuriuos tenkina priemonė, skaičius</v>
      </c>
      <c r="C1471" s="670">
        <f>'10'!W9</f>
        <v>0</v>
      </c>
    </row>
    <row r="1472" spans="1:3" x14ac:dyDescent="0.3">
      <c r="A1472" s="2" t="s">
        <v>191</v>
      </c>
      <c r="B1472" s="671" t="str">
        <f t="shared" si="36"/>
        <v>BŽŪP tikslų, kuriuos įgyvendina priemonė, skaičius</v>
      </c>
      <c r="C1472" s="670">
        <f>'10'!W10</f>
        <v>0</v>
      </c>
    </row>
    <row r="1473" spans="1:3" x14ac:dyDescent="0.3">
      <c r="A1473" s="2" t="s">
        <v>192</v>
      </c>
      <c r="B1473" s="671" t="str">
        <f t="shared" si="36"/>
        <v>Pagrindinis BŽŪP tikslas, kurį įgyvendina VPS priemonė</v>
      </c>
      <c r="C1473" s="672" t="str">
        <f>'10'!W11</f>
        <v>Pasirinkite</v>
      </c>
    </row>
    <row r="1474" spans="1:3" ht="28.8" x14ac:dyDescent="0.3">
      <c r="A1474" s="2" t="s">
        <v>193</v>
      </c>
      <c r="B1474" s="673" t="str">
        <f t="shared" si="36"/>
        <v>Ar priemonė prisideda prie 4 konkretaus BŽŪP tikslo? (tikslas nurodytas 5 lape)</v>
      </c>
      <c r="C1474" s="672" t="str">
        <f>'10'!W12</f>
        <v>Ne</v>
      </c>
    </row>
    <row r="1475" spans="1:3" ht="28.8" x14ac:dyDescent="0.3">
      <c r="A1475" s="2" t="s">
        <v>194</v>
      </c>
      <c r="B1475" s="673" t="str">
        <f t="shared" si="36"/>
        <v>Ar priemonė prisideda prie 5 konkretaus BŽŪP tikslo? (tikslas nurodytas 5 lape)</v>
      </c>
      <c r="C1475" s="672" t="str">
        <f>'10'!W13</f>
        <v>Ne</v>
      </c>
    </row>
    <row r="1476" spans="1:3" ht="28.8" x14ac:dyDescent="0.3">
      <c r="A1476" s="2" t="s">
        <v>195</v>
      </c>
      <c r="B1476" s="673" t="str">
        <f t="shared" si="36"/>
        <v>Ar priemonė prisideda prie 6 konkretaus BŽŪP tikslo? (tikslas nurodytas 5 lape)</v>
      </c>
      <c r="C1476" s="672" t="str">
        <f>'10'!W14</f>
        <v>Ne</v>
      </c>
    </row>
    <row r="1477" spans="1:3" ht="28.8" x14ac:dyDescent="0.3">
      <c r="A1477" s="2" t="s">
        <v>196</v>
      </c>
      <c r="B1477" s="673" t="str">
        <f t="shared" si="36"/>
        <v>Ar priemonė prisideda prie 9 konkretaus BŽŪP tikslo? (tikslas nurodytas 5 lape)</v>
      </c>
      <c r="C1477" s="672" t="str">
        <f>'10'!W15</f>
        <v>Ne</v>
      </c>
    </row>
    <row r="1478" spans="1:3" x14ac:dyDescent="0.3">
      <c r="A1478" s="2" t="s">
        <v>94</v>
      </c>
      <c r="B1478" s="675" t="str">
        <f t="shared" si="36"/>
        <v>A dalis. Priemonės intervencijos logika:</v>
      </c>
      <c r="C1478" s="676"/>
    </row>
    <row r="1479" spans="1:3" ht="43.2" x14ac:dyDescent="0.3">
      <c r="A1479" s="2" t="s">
        <v>197</v>
      </c>
      <c r="B1479" s="673" t="str">
        <f t="shared" si="36"/>
        <v>Priemonės tikslas, ryšys su pagrindiniu BŽŪP tikslu ir VVG teritorijos poreikiais (problemomis ir (arba) potencialu), ryšys su VPS tema (jei taikoma)</v>
      </c>
      <c r="C1479" s="677">
        <f>'10'!W17</f>
        <v>0</v>
      </c>
    </row>
    <row r="1480" spans="1:3" x14ac:dyDescent="0.3">
      <c r="A1480" s="2" t="s">
        <v>198</v>
      </c>
      <c r="B1480" s="671" t="str">
        <f t="shared" si="36"/>
        <v>Pokytis, kurio siekiama VPS priemone</v>
      </c>
      <c r="C1480" s="677">
        <f>'10'!W18</f>
        <v>0</v>
      </c>
    </row>
    <row r="1481" spans="1:3" ht="28.8" x14ac:dyDescent="0.3">
      <c r="A1481" s="2" t="s">
        <v>199</v>
      </c>
      <c r="B1481" s="509" t="str">
        <f t="shared" si="36"/>
        <v>Kaip priemonė prisidės prie horizontalaus tikslo d įgyvendinimo? (pildoma, jei taikoma)</v>
      </c>
      <c r="C1481" s="677">
        <f>'10'!W19</f>
        <v>0</v>
      </c>
    </row>
    <row r="1482" spans="1:3" ht="28.8" x14ac:dyDescent="0.3">
      <c r="A1482" s="2" t="s">
        <v>200</v>
      </c>
      <c r="B1482" s="509" t="str">
        <f t="shared" si="36"/>
        <v>Kaip priemonė prisidės prie horizontalaus tikslo e įgyvendinimo? (pildoma, jei taikoma)</v>
      </c>
      <c r="C1482" s="677">
        <f>'10'!W20</f>
        <v>0</v>
      </c>
    </row>
    <row r="1483" spans="1:3" ht="28.8" x14ac:dyDescent="0.3">
      <c r="A1483" s="2" t="s">
        <v>201</v>
      </c>
      <c r="B1483" s="509" t="str">
        <f t="shared" si="36"/>
        <v>Kaip priemonė prisidės prie horizontalaus tikslo f įgyvendinimo? (pildoma, jei taikoma)</v>
      </c>
      <c r="C1483" s="677">
        <f>'10'!W21</f>
        <v>0</v>
      </c>
    </row>
    <row r="1484" spans="1:3" ht="28.8" x14ac:dyDescent="0.3">
      <c r="A1484" s="2" t="s">
        <v>202</v>
      </c>
      <c r="B1484" s="509" t="str">
        <f t="shared" si="36"/>
        <v>Kaip priemonė prisidės prie horizontalaus tikslo i įgyvendinimo? (pildoma, jei taikoma)</v>
      </c>
      <c r="C1484" s="677">
        <f>'10'!W22</f>
        <v>0</v>
      </c>
    </row>
    <row r="1485" spans="1:3" ht="28.8" x14ac:dyDescent="0.3">
      <c r="A1485" s="2" t="s">
        <v>203</v>
      </c>
      <c r="B1485" s="675" t="str">
        <f t="shared" si="36"/>
        <v>B dalis. Pareiškėjų ir projektų tinkamumo sąlygos, projektų atrankos principai:</v>
      </c>
      <c r="C1485" s="676"/>
    </row>
    <row r="1486" spans="1:3" x14ac:dyDescent="0.3">
      <c r="A1486" s="2" t="s">
        <v>204</v>
      </c>
      <c r="B1486" s="509" t="str">
        <f t="shared" si="36"/>
        <v>Pagal priemonę remiamos veiklos</v>
      </c>
      <c r="C1486" s="677">
        <f>'10'!W24</f>
        <v>0</v>
      </c>
    </row>
    <row r="1487" spans="1:3" ht="28.8" x14ac:dyDescent="0.3">
      <c r="A1487" s="2" t="s">
        <v>205</v>
      </c>
      <c r="B1487" s="671" t="str">
        <f t="shared" si="36"/>
        <v>Tinkami pareiškėjai ir partneriai (jei taikomas reikalavimas projektus įgyvendinti su partneriais)</v>
      </c>
      <c r="C1487" s="677">
        <f>'10'!W25</f>
        <v>0</v>
      </c>
    </row>
    <row r="1488" spans="1:3" ht="28.8" x14ac:dyDescent="0.3">
      <c r="A1488" s="2" t="s">
        <v>206</v>
      </c>
      <c r="B1488" s="671" t="str">
        <f t="shared" si="36"/>
        <v>Priemonės tikslinė grupė (pildoma, jei nesutampa su tinkamais pareiškėjais ir (arba) partneriais)</v>
      </c>
      <c r="C1488" s="677">
        <f>'10'!W26</f>
        <v>0</v>
      </c>
    </row>
    <row r="1489" spans="1:3" x14ac:dyDescent="0.3">
      <c r="A1489" s="2" t="s">
        <v>725</v>
      </c>
      <c r="B1489" s="509" t="str">
        <f t="shared" si="36"/>
        <v>Tinkamumo sąlygos pareiškėjams ir projektams</v>
      </c>
      <c r="C1489" s="677">
        <f>'10'!W27</f>
        <v>0</v>
      </c>
    </row>
    <row r="1490" spans="1:3" x14ac:dyDescent="0.3">
      <c r="A1490" s="2" t="s">
        <v>726</v>
      </c>
      <c r="B1490" s="673" t="str">
        <f t="shared" si="36"/>
        <v>Projektų atrankos principai</v>
      </c>
      <c r="C1490" s="677">
        <f>'10'!W28</f>
        <v>0</v>
      </c>
    </row>
    <row r="1491" spans="1:3" x14ac:dyDescent="0.3">
      <c r="A1491" s="2" t="s">
        <v>727</v>
      </c>
      <c r="B1491" s="509" t="str">
        <f t="shared" si="36"/>
        <v>Planuojamų kvietimų teikti paraiškas skaičius</v>
      </c>
      <c r="C1491" s="670">
        <f>'10'!W29</f>
        <v>0</v>
      </c>
    </row>
    <row r="1492" spans="1:3" x14ac:dyDescent="0.3">
      <c r="A1492" s="2" t="s">
        <v>728</v>
      </c>
      <c r="B1492" s="651" t="str">
        <f t="shared" si="36"/>
        <v>C dalis. Paramos dydžiai:</v>
      </c>
      <c r="C1492" s="676"/>
    </row>
    <row r="1493" spans="1:3" x14ac:dyDescent="0.3">
      <c r="A1493" s="2" t="s">
        <v>729</v>
      </c>
      <c r="B1493" s="509" t="str">
        <f t="shared" si="36"/>
        <v>Didžiausia paramos suma vietos projektui, Eur</v>
      </c>
      <c r="C1493" s="677">
        <f>'10'!W31</f>
        <v>0</v>
      </c>
    </row>
    <row r="1494" spans="1:3" x14ac:dyDescent="0.3">
      <c r="A1494" s="2" t="s">
        <v>730</v>
      </c>
      <c r="B1494" s="509" t="str">
        <f t="shared" si="36"/>
        <v xml:space="preserve">Paramos lyginamoji dalis, proc. </v>
      </c>
      <c r="C1494" s="677">
        <f>'10'!W32</f>
        <v>0</v>
      </c>
    </row>
    <row r="1495" spans="1:3" x14ac:dyDescent="0.3">
      <c r="A1495" s="2" t="s">
        <v>731</v>
      </c>
      <c r="B1495" s="509" t="str">
        <f t="shared" si="36"/>
        <v>Planuojama paramos suma priemonei, Eur</v>
      </c>
      <c r="C1495" s="678">
        <f>'10'!W33</f>
        <v>0</v>
      </c>
    </row>
    <row r="1496" spans="1:3" x14ac:dyDescent="0.3">
      <c r="A1496" s="2" t="s">
        <v>732</v>
      </c>
      <c r="B1496" s="509" t="str">
        <f t="shared" si="36"/>
        <v>Planuojama paremti projektų (rodiklis L700)</v>
      </c>
      <c r="C1496" s="679">
        <f>'10'!W34</f>
        <v>0</v>
      </c>
    </row>
    <row r="1497" spans="1:3" x14ac:dyDescent="0.3">
      <c r="A1497" s="2" t="s">
        <v>733</v>
      </c>
      <c r="B1497" s="509" t="str">
        <f t="shared" si="36"/>
        <v>Paaiškinimas, kaip nustatyta rodiklio L700 reikšmė</v>
      </c>
      <c r="C1497" s="677">
        <f>'10'!W35</f>
        <v>0</v>
      </c>
    </row>
    <row r="1498" spans="1:3" ht="28.8" x14ac:dyDescent="0.3">
      <c r="A1498" s="2" t="s">
        <v>734</v>
      </c>
      <c r="B1498" s="651" t="str">
        <f t="shared" si="36"/>
        <v>D dalis. Priemonės indėlis į ES ir nacionalinių horizontaliųjų principų įgyvendinimą:</v>
      </c>
      <c r="C1498" s="676"/>
    </row>
    <row r="1499" spans="1:3" x14ac:dyDescent="0.3">
      <c r="A1499" s="2" t="s">
        <v>735</v>
      </c>
      <c r="B1499" s="680" t="str">
        <f t="shared" si="36"/>
        <v>Subregioninės vietovės principas:</v>
      </c>
      <c r="C1499" s="676"/>
    </row>
    <row r="1500" spans="1:3" ht="28.8" x14ac:dyDescent="0.3">
      <c r="A1500" s="2" t="s">
        <v>736</v>
      </c>
      <c r="B1500" s="509" t="str">
        <f t="shared" si="36"/>
        <v>Ar siekiama, kad pagal priemonę finansuojami projektai apimtų visas VVG teritorijos seniūnijas?</v>
      </c>
      <c r="C1500" s="672" t="str">
        <f>'10'!W38</f>
        <v>Ne</v>
      </c>
    </row>
    <row r="1501" spans="1:3" x14ac:dyDescent="0.3">
      <c r="A1501" s="2" t="s">
        <v>737</v>
      </c>
      <c r="B1501" s="509" t="str">
        <f t="shared" si="36"/>
        <v>Pasirinkimo pagrindimas</v>
      </c>
      <c r="C1501" s="677">
        <f>'10'!W39</f>
        <v>0</v>
      </c>
    </row>
    <row r="1502" spans="1:3" x14ac:dyDescent="0.3">
      <c r="A1502" s="2" t="s">
        <v>738</v>
      </c>
      <c r="B1502" s="680" t="str">
        <f t="shared" si="36"/>
        <v>Partnerystės principas:</v>
      </c>
      <c r="C1502" s="676"/>
    </row>
    <row r="1503" spans="1:3" ht="28.8" x14ac:dyDescent="0.3">
      <c r="A1503" s="2" t="s">
        <v>739</v>
      </c>
      <c r="B1503" s="509" t="str">
        <f t="shared" si="36"/>
        <v>Ar siekiama, kad pagal priemonę finansuojami projektai būtų vykdomi su partneriais?</v>
      </c>
      <c r="C1503" s="672" t="str">
        <f>'10'!W41</f>
        <v>Ne</v>
      </c>
    </row>
    <row r="1504" spans="1:3" x14ac:dyDescent="0.3">
      <c r="A1504" s="2" t="s">
        <v>740</v>
      </c>
      <c r="B1504" s="509" t="str">
        <f t="shared" si="36"/>
        <v>Pasirinkimo pagrindimas</v>
      </c>
      <c r="C1504" s="677">
        <f>'10'!W42</f>
        <v>0</v>
      </c>
    </row>
    <row r="1505" spans="1:3" x14ac:dyDescent="0.3">
      <c r="A1505" s="2" t="s">
        <v>741</v>
      </c>
      <c r="B1505" s="680" t="str">
        <f t="shared" si="36"/>
        <v>Inovacijų principas:</v>
      </c>
      <c r="C1505" s="676"/>
    </row>
    <row r="1506" spans="1:3" ht="28.8" x14ac:dyDescent="0.3">
      <c r="A1506" s="2" t="s">
        <v>742</v>
      </c>
      <c r="B1506" s="509" t="str">
        <f t="shared" si="36"/>
        <v>Ar siekiama, kad pagal priemonę finansuojami projektai būtų skirti inovacijoms vietos lygiu diegti?</v>
      </c>
      <c r="C1506" s="672" t="str">
        <f>'10'!W44</f>
        <v>Ne</v>
      </c>
    </row>
    <row r="1507" spans="1:3" x14ac:dyDescent="0.3">
      <c r="A1507" s="2" t="s">
        <v>743</v>
      </c>
      <c r="B1507" s="509" t="str">
        <f t="shared" si="36"/>
        <v>Pasirinkimo pagrindimas</v>
      </c>
      <c r="C1507" s="677">
        <f>'10'!W45</f>
        <v>0</v>
      </c>
    </row>
    <row r="1508" spans="1:3" ht="28.8" x14ac:dyDescent="0.3">
      <c r="A1508" s="2" t="s">
        <v>744</v>
      </c>
      <c r="B1508" s="509" t="str">
        <f t="shared" si="36"/>
        <v>Planuojama paremti projektų, skirtų inovacijoms vietos lygiu diegti (rodiklis L710)</v>
      </c>
      <c r="C1508" s="679">
        <f>'10'!W46</f>
        <v>0</v>
      </c>
    </row>
    <row r="1509" spans="1:3" x14ac:dyDescent="0.3">
      <c r="A1509" s="2" t="s">
        <v>745</v>
      </c>
      <c r="B1509" s="680" t="str">
        <f t="shared" si="36"/>
        <v>Lyčių lygybė ir nediskriminavimas:</v>
      </c>
      <c r="C1509" s="676"/>
    </row>
    <row r="1510" spans="1:3" ht="28.8" x14ac:dyDescent="0.3">
      <c r="A1510" s="2" t="s">
        <v>746</v>
      </c>
      <c r="B1510" s="509" t="str">
        <f t="shared" si="36"/>
        <v>Ar pagal priemonę finansuojami projektai, skirti lyčių lygybei ir nediskriminavimui?</v>
      </c>
      <c r="C1510" s="672" t="str">
        <f>'10'!W48</f>
        <v>Ne</v>
      </c>
    </row>
    <row r="1511" spans="1:3" x14ac:dyDescent="0.3">
      <c r="A1511" s="2" t="s">
        <v>747</v>
      </c>
      <c r="B1511" s="509" t="str">
        <f t="shared" si="36"/>
        <v>Pasirinkimo pagrindimas (jei taip, kaip bus užtikrinta)</v>
      </c>
      <c r="C1511" s="677">
        <f>'10'!W49</f>
        <v>0</v>
      </c>
    </row>
    <row r="1512" spans="1:3" x14ac:dyDescent="0.3">
      <c r="A1512" s="2" t="s">
        <v>748</v>
      </c>
      <c r="B1512" s="680" t="str">
        <f t="shared" si="36"/>
        <v>Jaunimas:</v>
      </c>
      <c r="C1512" s="676"/>
    </row>
    <row r="1513" spans="1:3" x14ac:dyDescent="0.3">
      <c r="A1513" s="2" t="s">
        <v>749</v>
      </c>
      <c r="B1513" s="509" t="str">
        <f t="shared" si="36"/>
        <v>Ar pagal priemonę finansuojami projektai, skirti jaunimui?</v>
      </c>
      <c r="C1513" s="672" t="str">
        <f>'10'!W51</f>
        <v>Ne</v>
      </c>
    </row>
    <row r="1514" spans="1:3" x14ac:dyDescent="0.3">
      <c r="A1514" s="2" t="s">
        <v>750</v>
      </c>
      <c r="B1514" s="509" t="str">
        <f t="shared" si="36"/>
        <v>Pasirinkimo pagrindimas (jei taip, kaip bus užtikrinta)</v>
      </c>
      <c r="C1514" s="677">
        <f>'10'!W52</f>
        <v>0</v>
      </c>
    </row>
    <row r="1515" spans="1:3" x14ac:dyDescent="0.3">
      <c r="A1515" s="2" t="s">
        <v>751</v>
      </c>
      <c r="B1515" s="675" t="str">
        <f t="shared" si="36"/>
        <v>E dalis. Priemonės rezultato rodikliai:</v>
      </c>
      <c r="C1515" s="676"/>
    </row>
    <row r="1516" spans="1:3" x14ac:dyDescent="0.3">
      <c r="A1516" s="2" t="s">
        <v>752</v>
      </c>
      <c r="B1516" s="680" t="str">
        <f t="shared" si="36"/>
        <v>SP rezultato rodiklių taikymas priemonei:</v>
      </c>
      <c r="C1516" s="676"/>
    </row>
    <row r="1517" spans="1:3" x14ac:dyDescent="0.3">
      <c r="A1517" s="2" t="s">
        <v>753</v>
      </c>
      <c r="B1517" s="681" t="str">
        <f t="shared" si="36"/>
        <v>R.3</v>
      </c>
      <c r="C1517" s="687" t="str">
        <f>'10'!W55</f>
        <v>Ne</v>
      </c>
    </row>
    <row r="1518" spans="1:3" x14ac:dyDescent="0.3">
      <c r="A1518" s="2" t="s">
        <v>754</v>
      </c>
      <c r="B1518" s="681" t="str">
        <f t="shared" si="36"/>
        <v>R.37</v>
      </c>
      <c r="C1518" s="687" t="str">
        <f>'10'!W56</f>
        <v>Ne</v>
      </c>
    </row>
    <row r="1519" spans="1:3" x14ac:dyDescent="0.3">
      <c r="A1519" s="2" t="s">
        <v>755</v>
      </c>
      <c r="B1519" s="681" t="str">
        <f t="shared" si="36"/>
        <v>R.39</v>
      </c>
      <c r="C1519" s="687" t="str">
        <f>'10'!W57</f>
        <v>Ne</v>
      </c>
    </row>
    <row r="1520" spans="1:3" x14ac:dyDescent="0.3">
      <c r="A1520" s="2" t="s">
        <v>756</v>
      </c>
      <c r="B1520" s="681" t="str">
        <f t="shared" si="36"/>
        <v>R.41</v>
      </c>
      <c r="C1520" s="687" t="str">
        <f>'10'!W58</f>
        <v>Ne</v>
      </c>
    </row>
    <row r="1521" spans="1:3" x14ac:dyDescent="0.3">
      <c r="A1521" s="2" t="s">
        <v>757</v>
      </c>
      <c r="B1521" s="681" t="str">
        <f t="shared" si="36"/>
        <v>R.42</v>
      </c>
      <c r="C1521" s="687" t="str">
        <f>'10'!W59</f>
        <v>Ne</v>
      </c>
    </row>
    <row r="1522" spans="1:3" x14ac:dyDescent="0.3">
      <c r="A1522" s="2" t="s">
        <v>758</v>
      </c>
      <c r="B1522" s="680" t="str">
        <f t="shared" si="36"/>
        <v>VPS rodiklių taikymas priemonei:</v>
      </c>
      <c r="C1522" s="688"/>
    </row>
    <row r="1523" spans="1:3" x14ac:dyDescent="0.3">
      <c r="A1523" s="2" t="s">
        <v>759</v>
      </c>
      <c r="B1523" s="681" t="str">
        <f t="shared" si="36"/>
        <v>TRAK-P.1</v>
      </c>
      <c r="C1523" s="687" t="str">
        <f>'10'!W61</f>
        <v>Ne</v>
      </c>
    </row>
    <row r="1524" spans="1:3" x14ac:dyDescent="0.3">
      <c r="A1524" s="2" t="s">
        <v>760</v>
      </c>
      <c r="B1524" s="681" t="str">
        <f t="shared" si="36"/>
        <v>TRAK-P.2</v>
      </c>
      <c r="C1524" s="687" t="str">
        <f>'10'!W62</f>
        <v>Ne</v>
      </c>
    </row>
    <row r="1525" spans="1:3" x14ac:dyDescent="0.3">
      <c r="A1525" s="2" t="s">
        <v>761</v>
      </c>
      <c r="B1525" s="681" t="str">
        <f t="shared" si="36"/>
        <v>TRAK-P.3</v>
      </c>
      <c r="C1525" s="687" t="str">
        <f>'10'!W63</f>
        <v>Ne</v>
      </c>
    </row>
    <row r="1526" spans="1:3" x14ac:dyDescent="0.3">
      <c r="A1526" s="2" t="s">
        <v>762</v>
      </c>
      <c r="B1526" s="681" t="str">
        <f t="shared" si="36"/>
        <v>TRAK-P.4</v>
      </c>
      <c r="C1526" s="687" t="str">
        <f>'10'!W64</f>
        <v>Ne</v>
      </c>
    </row>
    <row r="1527" spans="1:3" x14ac:dyDescent="0.3">
      <c r="A1527" s="2" t="s">
        <v>763</v>
      </c>
      <c r="B1527" s="681" t="str">
        <f t="shared" si="36"/>
        <v>TRAK-P.5</v>
      </c>
      <c r="C1527" s="687" t="str">
        <f>'10'!W65</f>
        <v>Ne</v>
      </c>
    </row>
    <row r="1528" spans="1:3" x14ac:dyDescent="0.3">
      <c r="A1528" s="2" t="s">
        <v>764</v>
      </c>
      <c r="B1528" s="681" t="str">
        <f t="shared" si="36"/>
        <v>TRAK-P.6</v>
      </c>
      <c r="C1528" s="687" t="str">
        <f>'10'!W66</f>
        <v>Ne</v>
      </c>
    </row>
    <row r="1529" spans="1:3" x14ac:dyDescent="0.3">
      <c r="A1529" s="2" t="s">
        <v>765</v>
      </c>
      <c r="B1529" s="681" t="str">
        <f t="shared" si="36"/>
        <v>TRAK-P.7</v>
      </c>
      <c r="C1529" s="687" t="str">
        <f>'10'!W67</f>
        <v>Ne</v>
      </c>
    </row>
    <row r="1530" spans="1:3" x14ac:dyDescent="0.3">
      <c r="A1530" s="2" t="s">
        <v>766</v>
      </c>
      <c r="B1530" s="681" t="str">
        <f t="shared" si="36"/>
        <v>TRAK-P.8</v>
      </c>
      <c r="C1530" s="687" t="str">
        <f>'10'!W68</f>
        <v>Ne</v>
      </c>
    </row>
    <row r="1531" spans="1:3" x14ac:dyDescent="0.3">
      <c r="A1531" s="2" t="s">
        <v>767</v>
      </c>
      <c r="B1531" s="681" t="str">
        <f t="shared" si="36"/>
        <v>TRAK-P.9</v>
      </c>
      <c r="C1531" s="687" t="str">
        <f>'10'!W69</f>
        <v>Ne</v>
      </c>
    </row>
    <row r="1532" spans="1:3" x14ac:dyDescent="0.3">
      <c r="A1532" s="2" t="s">
        <v>768</v>
      </c>
      <c r="B1532" s="683" t="str">
        <f t="shared" si="36"/>
        <v>TRAK-P.10</v>
      </c>
      <c r="C1532" s="689" t="str">
        <f>'10'!W70</f>
        <v>Ne</v>
      </c>
    </row>
    <row r="1533" spans="1:3" x14ac:dyDescent="0.3">
      <c r="A1533" s="2" t="s">
        <v>769</v>
      </c>
      <c r="B1533" s="675" t="str">
        <f t="shared" si="36"/>
        <v>F dalis. Pagal priemonę remiamų projektų pobūdis:</v>
      </c>
      <c r="C1533" s="676"/>
    </row>
    <row r="1534" spans="1:3" x14ac:dyDescent="0.3">
      <c r="A1534" s="2" t="s">
        <v>770</v>
      </c>
      <c r="B1534" s="671" t="str">
        <f t="shared" ref="B1534:B1543" si="37">B1457</f>
        <v>Remiami pelno projektai</v>
      </c>
      <c r="C1534" s="672" t="str">
        <f>'10'!W72</f>
        <v>Ne</v>
      </c>
    </row>
    <row r="1535" spans="1:3" ht="57.6" x14ac:dyDescent="0.3">
      <c r="A1535" s="2" t="s">
        <v>771</v>
      </c>
      <c r="B1535" s="673" t="str">
        <f t="shared" si="37"/>
        <v>Remiami projektai, susiję su žinių perdavimu, įskaitant konsultacijas, mokymą ir keitimąsi žiniomis apie tvarią, ekonominę, socialinę, aplinką ir klimatą tausojančią veiklą (aktualu rodikliui L801)</v>
      </c>
      <c r="C1535" s="672" t="str">
        <f>'10'!W73</f>
        <v>Ne</v>
      </c>
    </row>
    <row r="1536" spans="1:3" ht="57.6" x14ac:dyDescent="0.3">
      <c r="A1536" s="2" t="s">
        <v>772</v>
      </c>
      <c r="B1536" s="673" t="str">
        <f t="shared" si="37"/>
        <v>Remiami projektai, susiję su gamintojų organizacijomis, vietinėmis rinkomis, trumpomis tiekimo grandinėmis ir kokybės schemomis, įskaitant paramą investicijoms, rinkodaros veiklą ir kt. (aktualu rodikliui L802)</v>
      </c>
      <c r="C1536" s="672" t="str">
        <f>'10'!W74</f>
        <v>Ne</v>
      </c>
    </row>
    <row r="1537" spans="1:3" ht="43.2" x14ac:dyDescent="0.3">
      <c r="A1537" s="2" t="s">
        <v>773</v>
      </c>
      <c r="B1537" s="673" t="str">
        <f t="shared" si="37"/>
        <v>Remiami projektai, susiję su atsinaujinančios energijos gamybos pajėgumais, įskaitant biologinę (aktualu rodikliui L803)</v>
      </c>
      <c r="C1537" s="672" t="str">
        <f>'10'!W75</f>
        <v>Ne</v>
      </c>
    </row>
    <row r="1538" spans="1:3" ht="43.2" x14ac:dyDescent="0.3">
      <c r="A1538" s="2" t="s">
        <v>774</v>
      </c>
      <c r="B1538" s="673" t="str">
        <f t="shared" si="37"/>
        <v>Remiami projektai, prisidedantys prie aplinkos tvarumo, klimato kaitos švelninimo bei prisitaikymo prie jos tikslų įgyvendinimo kaimo vietovėse (aktualu rodikliui L804)</v>
      </c>
      <c r="C1538" s="672" t="str">
        <f>'10'!W76</f>
        <v>Ne</v>
      </c>
    </row>
    <row r="1539" spans="1:3" ht="28.8" x14ac:dyDescent="0.3">
      <c r="A1539" s="2" t="s">
        <v>775</v>
      </c>
      <c r="B1539" s="673" t="str">
        <f t="shared" si="37"/>
        <v>Remiami projektai, kurie kuria darbo vietas (aktualu rodikliui L805)</v>
      </c>
      <c r="C1539" s="672" t="str">
        <f>'10'!W77</f>
        <v>Ne</v>
      </c>
    </row>
    <row r="1540" spans="1:3" ht="28.8" x14ac:dyDescent="0.3">
      <c r="A1540" s="2" t="s">
        <v>776</v>
      </c>
      <c r="B1540" s="673" t="str">
        <f t="shared" si="37"/>
        <v>Remiami kaimo verslų, įskaitant bioekonomiką, projektai (aktualu rodikliui L 806)</v>
      </c>
      <c r="C1540" s="672" t="str">
        <f>'10'!W78</f>
        <v>Ne</v>
      </c>
    </row>
    <row r="1541" spans="1:3" ht="28.8" x14ac:dyDescent="0.3">
      <c r="A1541" s="2" t="s">
        <v>777</v>
      </c>
      <c r="B1541" s="673" t="str">
        <f t="shared" si="37"/>
        <v>Remiami projektai, susiję su sumanių kaimų strategijomis (aktualu rodikliui L807)</v>
      </c>
      <c r="C1541" s="672" t="str">
        <f>'10'!W79</f>
        <v>Ne</v>
      </c>
    </row>
    <row r="1542" spans="1:3" ht="28.8" x14ac:dyDescent="0.3">
      <c r="A1542" s="2" t="s">
        <v>778</v>
      </c>
      <c r="B1542" s="673" t="str">
        <f t="shared" si="37"/>
        <v>Remiami projektai, gerinantys paslaugų prieinamumą ir infrastruktūrą (aktualu rodikliui L808)</v>
      </c>
      <c r="C1542" s="672" t="str">
        <f>'10'!W80</f>
        <v>Ne</v>
      </c>
    </row>
    <row r="1543" spans="1:3" ht="29.4" thickBot="1" x14ac:dyDescent="0.35">
      <c r="A1543" s="2" t="s">
        <v>779</v>
      </c>
      <c r="B1543" s="690" t="str">
        <f t="shared" si="37"/>
        <v>Remiami socialinės įtraukties projektai (aktualu rodikliui L809)</v>
      </c>
      <c r="C1543" s="691" t="str">
        <f>'10'!W81</f>
        <v>Ne</v>
      </c>
    </row>
  </sheetData>
  <pageMargins left="0.70866141732283472" right="0.70866141732283472" top="0.74803149606299213" bottom="0.74803149606299213" header="0.31496062992125984" footer="0.31496062992125984"/>
  <pageSetup paperSize="9" scale="73" orientation="portrait" horizontalDpi="4294967293" verticalDpi="0" r:id="rId1"/>
  <colBreaks count="1" manualBreakCount="1">
    <brk id="3"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sheetPr>
  <dimension ref="A1:F19"/>
  <sheetViews>
    <sheetView workbookViewId="0"/>
  </sheetViews>
  <sheetFormatPr defaultRowHeight="14.4" x14ac:dyDescent="0.3"/>
  <cols>
    <col min="2" max="2" width="70.6640625" customWidth="1"/>
    <col min="3" max="3" width="12.6640625" style="8" customWidth="1"/>
  </cols>
  <sheetData>
    <row r="1" spans="1:6" s="39" customFormat="1" ht="18" x14ac:dyDescent="0.35">
      <c r="A1" s="39" t="s">
        <v>187</v>
      </c>
      <c r="B1" s="39" t="s">
        <v>1663</v>
      </c>
      <c r="C1" s="118"/>
      <c r="F1" s="108" t="s">
        <v>1512</v>
      </c>
    </row>
    <row r="2" spans="1:6" ht="15" thickBot="1" x14ac:dyDescent="0.35">
      <c r="F2" s="605" t="s">
        <v>1612</v>
      </c>
    </row>
    <row r="3" spans="1:6" x14ac:dyDescent="0.3">
      <c r="B3" s="269">
        <v>1</v>
      </c>
      <c r="C3" s="271">
        <v>2</v>
      </c>
      <c r="F3" s="606" t="s">
        <v>1674</v>
      </c>
    </row>
    <row r="4" spans="1:6" x14ac:dyDescent="0.3">
      <c r="B4" s="718" t="s">
        <v>1664</v>
      </c>
      <c r="C4" s="719">
        <f>'1'!C15</f>
        <v>10</v>
      </c>
    </row>
    <row r="5" spans="1:6" x14ac:dyDescent="0.3">
      <c r="B5" s="680" t="s">
        <v>157</v>
      </c>
      <c r="C5" s="720"/>
    </row>
    <row r="6" spans="1:6" ht="28.8" x14ac:dyDescent="0.3">
      <c r="A6" t="s">
        <v>736</v>
      </c>
      <c r="B6" s="721" t="s">
        <v>1665</v>
      </c>
      <c r="C6" s="722">
        <f>COUNTIFS('10'!$D$38:$W$38,"Taip")</f>
        <v>3</v>
      </c>
    </row>
    <row r="7" spans="1:6" x14ac:dyDescent="0.3">
      <c r="B7" s="680" t="s">
        <v>24</v>
      </c>
      <c r="C7" s="720"/>
    </row>
    <row r="8" spans="1:6" ht="28.8" x14ac:dyDescent="0.3">
      <c r="A8" t="s">
        <v>739</v>
      </c>
      <c r="B8" s="721" t="s">
        <v>1666</v>
      </c>
      <c r="C8" s="722">
        <f>COUNTIFS('10'!$D$41:$W$41,"Taip, privalomai")</f>
        <v>5</v>
      </c>
    </row>
    <row r="9" spans="1:6" ht="28.8" x14ac:dyDescent="0.3">
      <c r="A9" t="s">
        <v>739</v>
      </c>
      <c r="B9" s="721" t="s">
        <v>1667</v>
      </c>
      <c r="C9" s="722">
        <f>COUNTIFS('10'!$D$41:$W$41,"Taip, pasirinktinai")</f>
        <v>3</v>
      </c>
    </row>
    <row r="10" spans="1:6" x14ac:dyDescent="0.3">
      <c r="B10" s="680" t="s">
        <v>159</v>
      </c>
      <c r="C10" s="720"/>
    </row>
    <row r="11" spans="1:6" ht="28.8" x14ac:dyDescent="0.3">
      <c r="A11" t="s">
        <v>742</v>
      </c>
      <c r="B11" s="721" t="s">
        <v>1668</v>
      </c>
      <c r="C11" s="722">
        <f>COUNTIFS('10'!$D$44:$W$44,"Taip, privalomai")</f>
        <v>9</v>
      </c>
    </row>
    <row r="12" spans="1:6" ht="28.8" x14ac:dyDescent="0.3">
      <c r="A12" t="s">
        <v>742</v>
      </c>
      <c r="B12" s="721" t="s">
        <v>1669</v>
      </c>
      <c r="C12" s="722">
        <f>COUNTIFS('10'!$D$44:$W$44,"Taip, pasirinktinai")</f>
        <v>0</v>
      </c>
    </row>
    <row r="13" spans="1:6" x14ac:dyDescent="0.3">
      <c r="A13" t="s">
        <v>732</v>
      </c>
      <c r="B13" s="721" t="s">
        <v>1670</v>
      </c>
      <c r="C13" s="723">
        <f>'6'!D14</f>
        <v>37</v>
      </c>
    </row>
    <row r="14" spans="1:6" x14ac:dyDescent="0.3">
      <c r="A14" t="s">
        <v>744</v>
      </c>
      <c r="B14" s="721" t="s">
        <v>507</v>
      </c>
      <c r="C14" s="723">
        <f>'6'!D15</f>
        <v>28</v>
      </c>
    </row>
    <row r="15" spans="1:6" x14ac:dyDescent="0.3">
      <c r="B15" s="721" t="s">
        <v>1671</v>
      </c>
      <c r="C15" s="722">
        <f>C14/C13</f>
        <v>0.7567567567567568</v>
      </c>
    </row>
    <row r="16" spans="1:6" x14ac:dyDescent="0.3">
      <c r="B16" s="680" t="s">
        <v>1692</v>
      </c>
      <c r="C16" s="720"/>
    </row>
    <row r="17" spans="1:3" ht="28.8" x14ac:dyDescent="0.3">
      <c r="A17" t="s">
        <v>746</v>
      </c>
      <c r="B17" s="721" t="s">
        <v>1672</v>
      </c>
      <c r="C17" s="722">
        <f>COUNTIFS('10'!$D$48:$W$48,"Taip")</f>
        <v>9</v>
      </c>
    </row>
    <row r="18" spans="1:3" x14ac:dyDescent="0.3">
      <c r="B18" s="680" t="s">
        <v>23</v>
      </c>
      <c r="C18" s="720"/>
    </row>
    <row r="19" spans="1:3" ht="15" thickBot="1" x14ac:dyDescent="0.35">
      <c r="A19" t="s">
        <v>749</v>
      </c>
      <c r="B19" s="724" t="s">
        <v>1673</v>
      </c>
      <c r="C19" s="725">
        <f>COUNTIFS('10'!$D$51:$W$51,"Taip")</f>
        <v>6</v>
      </c>
    </row>
  </sheetData>
  <phoneticPr fontId="8"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sheetPr>
  <dimension ref="A1:Z55"/>
  <sheetViews>
    <sheetView zoomScaleNormal="100" workbookViewId="0">
      <selection activeCell="E9" sqref="E9"/>
    </sheetView>
  </sheetViews>
  <sheetFormatPr defaultColWidth="9.109375" defaultRowHeight="14.4" x14ac:dyDescent="0.3"/>
  <cols>
    <col min="1" max="1" width="8.6640625" style="1" customWidth="1"/>
    <col min="2" max="2" width="10.6640625" style="1" customWidth="1"/>
    <col min="3" max="3" width="82.6640625" style="193" customWidth="1"/>
    <col min="4" max="4" width="15.6640625" style="19" customWidth="1"/>
    <col min="5" max="24" width="12.6640625" style="193" customWidth="1"/>
    <col min="25" max="25" width="9.109375" style="1"/>
    <col min="26" max="26" width="15.6640625" style="18" hidden="1" customWidth="1"/>
    <col min="27" max="16384" width="9.109375" style="1"/>
  </cols>
  <sheetData>
    <row r="1" spans="1:24" ht="18" x14ac:dyDescent="0.3">
      <c r="A1" s="36" t="str">
        <f>'11'!A1</f>
        <v>11.</v>
      </c>
      <c r="B1" s="36" t="str">
        <f>'11'!B1</f>
        <v>VPS priemonių rodikliai ir metiniai tikslai</v>
      </c>
      <c r="C1" s="36"/>
      <c r="E1" s="108" t="s">
        <v>1512</v>
      </c>
      <c r="F1" s="108"/>
      <c r="G1" s="44"/>
      <c r="H1" s="44"/>
      <c r="I1" s="108"/>
      <c r="J1" s="44"/>
      <c r="K1" s="44"/>
      <c r="L1" s="108"/>
      <c r="M1" s="44"/>
      <c r="N1" s="44"/>
      <c r="O1" s="44"/>
      <c r="P1" s="44"/>
      <c r="Q1" s="44"/>
      <c r="R1" s="44"/>
      <c r="S1" s="44"/>
      <c r="T1" s="44"/>
      <c r="U1" s="44"/>
      <c r="V1" s="44"/>
      <c r="W1" s="44"/>
      <c r="X1" s="44"/>
    </row>
    <row r="2" spans="1:24" x14ac:dyDescent="0.3">
      <c r="B2" s="193"/>
      <c r="C2" s="19"/>
      <c r="E2" s="605" t="s">
        <v>1612</v>
      </c>
    </row>
    <row r="3" spans="1:24" x14ac:dyDescent="0.3">
      <c r="B3" s="140" t="s">
        <v>1272</v>
      </c>
      <c r="C3" s="488" t="str">
        <f>'1'!C8</f>
        <v>TRAK</v>
      </c>
      <c r="E3" s="606" t="s">
        <v>1641</v>
      </c>
    </row>
    <row r="4" spans="1:24" ht="18" x14ac:dyDescent="0.3">
      <c r="C4" s="621" t="s">
        <v>405</v>
      </c>
      <c r="D4" s="193"/>
      <c r="E4" s="605" t="s">
        <v>1639</v>
      </c>
    </row>
    <row r="5" spans="1:24" x14ac:dyDescent="0.3">
      <c r="B5" s="20">
        <v>1</v>
      </c>
      <c r="C5" s="20">
        <v>2</v>
      </c>
      <c r="D5" s="47">
        <v>3</v>
      </c>
      <c r="E5" s="20">
        <v>4</v>
      </c>
      <c r="F5" s="20">
        <v>5</v>
      </c>
      <c r="G5" s="47">
        <v>6</v>
      </c>
      <c r="H5" s="20">
        <v>7</v>
      </c>
      <c r="I5" s="20">
        <v>8</v>
      </c>
      <c r="J5" s="47">
        <v>9</v>
      </c>
      <c r="K5" s="20">
        <v>10</v>
      </c>
      <c r="L5" s="20">
        <v>11</v>
      </c>
      <c r="M5" s="47">
        <v>12</v>
      </c>
      <c r="N5" s="20">
        <v>13</v>
      </c>
      <c r="O5" s="20">
        <v>14</v>
      </c>
      <c r="P5" s="47">
        <v>15</v>
      </c>
      <c r="Q5" s="20">
        <v>16</v>
      </c>
      <c r="R5" s="20">
        <v>17</v>
      </c>
      <c r="S5" s="47">
        <v>18</v>
      </c>
      <c r="T5" s="20">
        <v>19</v>
      </c>
      <c r="U5" s="20">
        <v>20</v>
      </c>
      <c r="V5" s="47">
        <v>21</v>
      </c>
      <c r="W5" s="20">
        <v>22</v>
      </c>
      <c r="X5" s="20">
        <v>23</v>
      </c>
    </row>
    <row r="6" spans="1:24" x14ac:dyDescent="0.3">
      <c r="B6" s="21"/>
      <c r="C6" s="21"/>
      <c r="D6" s="32"/>
      <c r="E6" s="20" t="s">
        <v>0</v>
      </c>
      <c r="F6" s="20" t="s">
        <v>1</v>
      </c>
      <c r="G6" s="20" t="s">
        <v>2</v>
      </c>
      <c r="H6" s="20" t="s">
        <v>3</v>
      </c>
      <c r="I6" s="20" t="s">
        <v>4</v>
      </c>
      <c r="J6" s="20" t="s">
        <v>5</v>
      </c>
      <c r="K6" s="20" t="s">
        <v>6</v>
      </c>
      <c r="L6" s="20" t="s">
        <v>7</v>
      </c>
      <c r="M6" s="20" t="s">
        <v>8</v>
      </c>
      <c r="N6" s="20" t="s">
        <v>9</v>
      </c>
      <c r="O6" s="20" t="s">
        <v>43</v>
      </c>
      <c r="P6" s="20" t="s">
        <v>44</v>
      </c>
      <c r="Q6" s="20" t="s">
        <v>45</v>
      </c>
      <c r="R6" s="20" t="s">
        <v>46</v>
      </c>
      <c r="S6" s="20" t="s">
        <v>47</v>
      </c>
      <c r="T6" s="20" t="s">
        <v>48</v>
      </c>
      <c r="U6" s="20" t="s">
        <v>49</v>
      </c>
      <c r="V6" s="20" t="s">
        <v>50</v>
      </c>
      <c r="W6" s="20" t="s">
        <v>51</v>
      </c>
      <c r="X6" s="20" t="s">
        <v>52</v>
      </c>
    </row>
    <row r="7" spans="1:24" ht="67.5" customHeight="1" x14ac:dyDescent="0.3">
      <c r="B7" s="32" t="s">
        <v>153</v>
      </c>
      <c r="C7" s="96" t="s">
        <v>1511</v>
      </c>
      <c r="D7" s="32" t="s">
        <v>160</v>
      </c>
      <c r="E7" s="586" t="str">
        <f>'10'!D7</f>
        <v>Kraštovaizdžio išsaugojimas ir pritaikymas poilsiui, sveikatinimui, turzmui</v>
      </c>
      <c r="F7" s="586" t="str">
        <f>'10'!E7</f>
        <v>Tvarios aplinkos kūrimas, aplinkosauginio sąmoningumo didinimas</v>
      </c>
      <c r="G7" s="586" t="str">
        <f>'10'!F7</f>
        <v>Jaunimo ir su jaunimu dirbančių organizacijų stiprinimas, jaunimo užimtumo įvairinimas</v>
      </c>
      <c r="H7" s="586" t="str">
        <f>'10'!G7</f>
        <v>Potencialių pareiškėjų ir projektų vykdytojų mokymai</v>
      </c>
      <c r="I7" s="586" t="str">
        <f>'10'!H7</f>
        <v>Skaitmeninių, informacinių, komunikacinių technologijų taikymas versle</v>
      </c>
      <c r="J7" s="586" t="str">
        <f>'10'!I7</f>
        <v>Vietos produktų /paslaugų kūrimas ir (ar) populiarinimas taikant inovacijas</v>
      </c>
      <c r="K7" s="586" t="str">
        <f>'10'!J7</f>
        <v>Paslaugų įvairinimas/kūrimas, stiprinant materialinę bazę ir (ar) kompetencijas</v>
      </c>
      <c r="L7" s="586" t="str">
        <f>'10'!K7</f>
        <v xml:space="preserve">Vietos gyventojų socialinio aktyvumo bei verslumo skatinimas įtraukiant pažeidžiamas grupes </v>
      </c>
      <c r="M7" s="586" t="str">
        <f>'10'!L7</f>
        <v>Bendruomeninio verslo kūrimas skatinant savanorystę</v>
      </c>
      <c r="N7" s="586" t="str">
        <f>'10'!M7</f>
        <v>Tarptautinis, teritorinis bendradarbiavimas</v>
      </c>
      <c r="O7" s="586">
        <f>'10'!N7</f>
        <v>0</v>
      </c>
      <c r="P7" s="586">
        <f>'10'!O7</f>
        <v>0</v>
      </c>
      <c r="Q7" s="586">
        <f>'10'!P7</f>
        <v>0</v>
      </c>
      <c r="R7" s="586">
        <f>'10'!Q7</f>
        <v>0</v>
      </c>
      <c r="S7" s="586">
        <f>'10'!R7</f>
        <v>0</v>
      </c>
      <c r="T7" s="586">
        <f>'10'!S7</f>
        <v>0</v>
      </c>
      <c r="U7" s="586">
        <f>'10'!T7</f>
        <v>0</v>
      </c>
      <c r="V7" s="586">
        <f>'10'!U7</f>
        <v>0</v>
      </c>
      <c r="W7" s="586">
        <f>'10'!V7</f>
        <v>0</v>
      </c>
      <c r="X7" s="586">
        <f>'10'!W7</f>
        <v>0</v>
      </c>
    </row>
    <row r="8" spans="1:24" x14ac:dyDescent="0.3">
      <c r="B8" s="32" t="str">
        <f>'6'!B7</f>
        <v>A</v>
      </c>
      <c r="C8" s="128" t="str">
        <f>'6'!C7</f>
        <v>ES bendrieji rezultato rodikliai:</v>
      </c>
      <c r="D8" s="21"/>
      <c r="E8" s="47"/>
      <c r="F8" s="20"/>
      <c r="G8" s="20"/>
      <c r="H8" s="20"/>
      <c r="I8" s="20"/>
      <c r="J8" s="20"/>
      <c r="K8" s="20"/>
      <c r="L8" s="20"/>
      <c r="M8" s="20"/>
      <c r="N8" s="20"/>
      <c r="O8" s="20"/>
      <c r="P8" s="20"/>
      <c r="Q8" s="20"/>
      <c r="R8" s="20"/>
      <c r="S8" s="20"/>
      <c r="T8" s="20"/>
      <c r="U8" s="20"/>
      <c r="V8" s="20"/>
      <c r="W8" s="20"/>
      <c r="X8" s="20"/>
    </row>
    <row r="9" spans="1:24" ht="28.8" x14ac:dyDescent="0.3">
      <c r="A9" s="1" t="s">
        <v>541</v>
      </c>
      <c r="B9" s="488" t="str">
        <f>'6'!B8</f>
        <v>R.3</v>
      </c>
      <c r="C9" s="488" t="str">
        <f>'6'!C8</f>
        <v>Žemės ūkio sektoriaus skaitmeninimas. Ūkių, pagal BŽŪP gaunančių paramą skaitmeninėms ūkininkavimo technologijoms plėtoti, skaičius</v>
      </c>
      <c r="D9" s="636">
        <f>SUM(E9:X9)</f>
        <v>2</v>
      </c>
      <c r="E9" s="486">
        <f>'11'!D9</f>
        <v>0</v>
      </c>
      <c r="F9" s="486">
        <f>'11'!E9</f>
        <v>0</v>
      </c>
      <c r="G9" s="486">
        <f>'11'!F9</f>
        <v>0</v>
      </c>
      <c r="H9" s="486">
        <f>'11'!G9</f>
        <v>0</v>
      </c>
      <c r="I9" s="486">
        <f>'11'!H9</f>
        <v>2</v>
      </c>
      <c r="J9" s="486">
        <f>'11'!I9</f>
        <v>0</v>
      </c>
      <c r="K9" s="486">
        <f>'11'!J9</f>
        <v>0</v>
      </c>
      <c r="L9" s="486">
        <f>'11'!K9</f>
        <v>0</v>
      </c>
      <c r="M9" s="486">
        <f>'11'!L9</f>
        <v>0</v>
      </c>
      <c r="N9" s="486">
        <f>'11'!M9</f>
        <v>0</v>
      </c>
      <c r="O9" s="486">
        <f>'11'!N9</f>
        <v>0</v>
      </c>
      <c r="P9" s="486">
        <f>'11'!O9</f>
        <v>0</v>
      </c>
      <c r="Q9" s="486">
        <f>'11'!P9</f>
        <v>0</v>
      </c>
      <c r="R9" s="486">
        <f>'11'!Q9</f>
        <v>0</v>
      </c>
      <c r="S9" s="486">
        <f>'11'!R9</f>
        <v>0</v>
      </c>
      <c r="T9" s="486">
        <f>'11'!S9</f>
        <v>0</v>
      </c>
      <c r="U9" s="486">
        <f>'11'!T9</f>
        <v>0</v>
      </c>
      <c r="V9" s="486">
        <f>'11'!U9</f>
        <v>0</v>
      </c>
      <c r="W9" s="486">
        <f>'11'!V9</f>
        <v>0</v>
      </c>
      <c r="X9" s="489">
        <f>'11'!W9</f>
        <v>0</v>
      </c>
    </row>
    <row r="10" spans="1:24" ht="28.8" x14ac:dyDescent="0.3">
      <c r="A10" s="1" t="s">
        <v>557</v>
      </c>
      <c r="B10" s="488" t="str">
        <f>'6'!B9</f>
        <v>R.37</v>
      </c>
      <c r="C10" s="488" t="str">
        <f>'6'!C9</f>
        <v>Ekonomikos augimas ir darbo vietų kūrimas kaimo vietovėse. BŽŪP projektais remiamas naujų darbo vietų kūrimas</v>
      </c>
      <c r="D10" s="637">
        <f>SUM(E10:X10)</f>
        <v>9.5</v>
      </c>
      <c r="E10" s="487">
        <f>'11'!D25</f>
        <v>0</v>
      </c>
      <c r="F10" s="487">
        <f>'11'!E25</f>
        <v>0</v>
      </c>
      <c r="G10" s="487">
        <f>'11'!F25</f>
        <v>0</v>
      </c>
      <c r="H10" s="487">
        <f>'11'!G25</f>
        <v>0</v>
      </c>
      <c r="I10" s="487">
        <f>'11'!H25</f>
        <v>2</v>
      </c>
      <c r="J10" s="487">
        <f>'11'!I25</f>
        <v>1</v>
      </c>
      <c r="K10" s="487">
        <f>'11'!J25</f>
        <v>4</v>
      </c>
      <c r="L10" s="487">
        <f>'11'!K25</f>
        <v>2</v>
      </c>
      <c r="M10" s="487">
        <f>'11'!L25</f>
        <v>0.5</v>
      </c>
      <c r="N10" s="487">
        <f>'11'!M25</f>
        <v>0</v>
      </c>
      <c r="O10" s="487">
        <f>'11'!N25</f>
        <v>0</v>
      </c>
      <c r="P10" s="487">
        <f>'11'!O25</f>
        <v>0</v>
      </c>
      <c r="Q10" s="487">
        <f>'11'!P25</f>
        <v>0</v>
      </c>
      <c r="R10" s="487">
        <f>'11'!Q25</f>
        <v>0</v>
      </c>
      <c r="S10" s="487">
        <f>'11'!R25</f>
        <v>0</v>
      </c>
      <c r="T10" s="487">
        <f>'11'!S25</f>
        <v>0</v>
      </c>
      <c r="U10" s="487">
        <f>'11'!T25</f>
        <v>0</v>
      </c>
      <c r="V10" s="487">
        <f>'11'!U25</f>
        <v>0</v>
      </c>
      <c r="W10" s="487">
        <f>'11'!V25</f>
        <v>0</v>
      </c>
      <c r="X10" s="490">
        <f>'11'!W25</f>
        <v>0</v>
      </c>
    </row>
    <row r="11" spans="1:24" ht="28.8" x14ac:dyDescent="0.3">
      <c r="A11" s="1" t="s">
        <v>575</v>
      </c>
      <c r="B11" s="488" t="str">
        <f>'6'!B10</f>
        <v>R.39</v>
      </c>
      <c r="C11" s="488" t="str">
        <f>'6'!C10</f>
        <v>Kaimo ekonomikos plėtojimas. Kaimo verslo įmonių, įskaitant bioekonomikos įmones, kuriamų naudojantis pagal BŽŪP skiriama parama, skaičius</v>
      </c>
      <c r="D11" s="636">
        <f t="shared" ref="D11:D13" si="0">SUM(E11:X11)</f>
        <v>7</v>
      </c>
      <c r="E11" s="486">
        <f>'11'!D43</f>
        <v>0</v>
      </c>
      <c r="F11" s="486">
        <f>'11'!E43</f>
        <v>0</v>
      </c>
      <c r="G11" s="486">
        <f>'11'!F43</f>
        <v>0</v>
      </c>
      <c r="H11" s="486">
        <f>'11'!G43</f>
        <v>0</v>
      </c>
      <c r="I11" s="486">
        <f>'11'!H43</f>
        <v>0</v>
      </c>
      <c r="J11" s="486">
        <f>'11'!I43</f>
        <v>1</v>
      </c>
      <c r="K11" s="486">
        <f>'11'!J43</f>
        <v>4</v>
      </c>
      <c r="L11" s="486">
        <f>'11'!K43</f>
        <v>2</v>
      </c>
      <c r="M11" s="486">
        <f>'11'!L43</f>
        <v>0</v>
      </c>
      <c r="N11" s="486">
        <f>'11'!M43</f>
        <v>0</v>
      </c>
      <c r="O11" s="486">
        <f>'11'!N43</f>
        <v>0</v>
      </c>
      <c r="P11" s="486">
        <f>'11'!O43</f>
        <v>0</v>
      </c>
      <c r="Q11" s="486">
        <f>'11'!P43</f>
        <v>0</v>
      </c>
      <c r="R11" s="486">
        <f>'11'!Q43</f>
        <v>0</v>
      </c>
      <c r="S11" s="486">
        <f>'11'!R43</f>
        <v>0</v>
      </c>
      <c r="T11" s="486">
        <f>'11'!S43</f>
        <v>0</v>
      </c>
      <c r="U11" s="486">
        <f>'11'!T43</f>
        <v>0</v>
      </c>
      <c r="V11" s="486">
        <f>'11'!U43</f>
        <v>0</v>
      </c>
      <c r="W11" s="486">
        <f>'11'!V43</f>
        <v>0</v>
      </c>
      <c r="X11" s="489">
        <f>'11'!W43</f>
        <v>0</v>
      </c>
    </row>
    <row r="12" spans="1:24" ht="28.8" x14ac:dyDescent="0.3">
      <c r="A12" s="1" t="s">
        <v>591</v>
      </c>
      <c r="B12" s="488" t="str">
        <f>'6'!B11</f>
        <v>R.41</v>
      </c>
      <c r="C12" s="488" t="str">
        <f>'6'!C11</f>
        <v>Europos kaimo tinklų kūrimas. Kaimo gyventojų, kuriems, naudojantis BŽŪP parama, sudarytos palankesnės sąlygos naudotis paslaugomis ir infrastruktūra, skaičius</v>
      </c>
      <c r="D12" s="636">
        <f t="shared" si="0"/>
        <v>2200</v>
      </c>
      <c r="E12" s="486">
        <f>'11'!D59</f>
        <v>900</v>
      </c>
      <c r="F12" s="486">
        <f>'11'!E59</f>
        <v>300</v>
      </c>
      <c r="G12" s="486">
        <f>'11'!F59</f>
        <v>500</v>
      </c>
      <c r="H12" s="486">
        <f>'11'!G59</f>
        <v>500</v>
      </c>
      <c r="I12" s="486">
        <f>'11'!H59</f>
        <v>0</v>
      </c>
      <c r="J12" s="486">
        <f>'11'!I59</f>
        <v>0</v>
      </c>
      <c r="K12" s="486">
        <f>'11'!J59</f>
        <v>0</v>
      </c>
      <c r="L12" s="486">
        <f>'11'!K59</f>
        <v>0</v>
      </c>
      <c r="M12" s="486">
        <f>'11'!L59</f>
        <v>0</v>
      </c>
      <c r="N12" s="486">
        <f>'11'!M59</f>
        <v>0</v>
      </c>
      <c r="O12" s="486">
        <f>'11'!N59</f>
        <v>0</v>
      </c>
      <c r="P12" s="486">
        <f>'11'!O59</f>
        <v>0</v>
      </c>
      <c r="Q12" s="486">
        <f>'11'!P59</f>
        <v>0</v>
      </c>
      <c r="R12" s="486">
        <f>'11'!Q59</f>
        <v>0</v>
      </c>
      <c r="S12" s="486">
        <f>'11'!R59</f>
        <v>0</v>
      </c>
      <c r="T12" s="486">
        <f>'11'!S59</f>
        <v>0</v>
      </c>
      <c r="U12" s="486">
        <f>'11'!T59</f>
        <v>0</v>
      </c>
      <c r="V12" s="486">
        <f>'11'!U59</f>
        <v>0</v>
      </c>
      <c r="W12" s="486">
        <f>'11'!V59</f>
        <v>0</v>
      </c>
      <c r="X12" s="486">
        <f>'11'!W59</f>
        <v>0</v>
      </c>
    </row>
    <row r="13" spans="1:24" ht="28.8" x14ac:dyDescent="0.3">
      <c r="A13" s="1" t="s">
        <v>607</v>
      </c>
      <c r="B13" s="488" t="str">
        <f>'6'!B12</f>
        <v>R.42</v>
      </c>
      <c r="C13" s="488" t="str">
        <f>'6'!C12</f>
        <v>Socialinės įtraukties skatinimas. Asmenų, kuriems taikomi remiami socialinės įtraukties projektai, skaičius</v>
      </c>
      <c r="D13" s="636">
        <f t="shared" si="0"/>
        <v>175</v>
      </c>
      <c r="E13" s="486">
        <f>'11'!D75</f>
        <v>50</v>
      </c>
      <c r="F13" s="486">
        <f>'11'!E75</f>
        <v>0</v>
      </c>
      <c r="G13" s="486">
        <f>'11'!F75</f>
        <v>40</v>
      </c>
      <c r="H13" s="486">
        <f>'11'!G75</f>
        <v>0</v>
      </c>
      <c r="I13" s="486">
        <f>'11'!H75</f>
        <v>0</v>
      </c>
      <c r="J13" s="486">
        <f>'11'!I75</f>
        <v>0</v>
      </c>
      <c r="K13" s="486">
        <f>'11'!J75</f>
        <v>0</v>
      </c>
      <c r="L13" s="486">
        <f>'11'!K75</f>
        <v>80</v>
      </c>
      <c r="M13" s="486">
        <f>'11'!L75</f>
        <v>5</v>
      </c>
      <c r="N13" s="486">
        <f>'11'!M75</f>
        <v>0</v>
      </c>
      <c r="O13" s="486">
        <f>'11'!N75</f>
        <v>0</v>
      </c>
      <c r="P13" s="486">
        <f>'11'!O75</f>
        <v>0</v>
      </c>
      <c r="Q13" s="486">
        <f>'11'!P75</f>
        <v>0</v>
      </c>
      <c r="R13" s="486">
        <f>'11'!Q75</f>
        <v>0</v>
      </c>
      <c r="S13" s="486">
        <f>'11'!R75</f>
        <v>0</v>
      </c>
      <c r="T13" s="486">
        <f>'11'!S75</f>
        <v>0</v>
      </c>
      <c r="U13" s="486">
        <f>'11'!T75</f>
        <v>0</v>
      </c>
      <c r="V13" s="486">
        <f>'11'!U75</f>
        <v>0</v>
      </c>
      <c r="W13" s="486">
        <f>'11'!V75</f>
        <v>0</v>
      </c>
      <c r="X13" s="486">
        <f>'11'!W75</f>
        <v>0</v>
      </c>
    </row>
    <row r="14" spans="1:24" ht="18" x14ac:dyDescent="0.3">
      <c r="C14" s="621" t="s">
        <v>406</v>
      </c>
    </row>
    <row r="15" spans="1:24" x14ac:dyDescent="0.3">
      <c r="B15" s="20">
        <v>1</v>
      </c>
      <c r="C15" s="20">
        <v>2</v>
      </c>
      <c r="D15" s="47">
        <v>3</v>
      </c>
      <c r="E15" s="20">
        <v>4</v>
      </c>
      <c r="F15" s="20">
        <v>5</v>
      </c>
      <c r="G15" s="47">
        <v>6</v>
      </c>
      <c r="H15" s="20">
        <v>7</v>
      </c>
      <c r="I15" s="20">
        <v>8</v>
      </c>
      <c r="J15" s="47">
        <v>9</v>
      </c>
    </row>
    <row r="16" spans="1:24" ht="28.8" x14ac:dyDescent="0.3">
      <c r="B16" s="32" t="s">
        <v>153</v>
      </c>
      <c r="C16" s="96" t="s">
        <v>1511</v>
      </c>
      <c r="D16" s="32" t="s">
        <v>160</v>
      </c>
      <c r="E16" s="32" t="s">
        <v>100</v>
      </c>
      <c r="F16" s="32" t="s">
        <v>101</v>
      </c>
      <c r="G16" s="32" t="s">
        <v>102</v>
      </c>
      <c r="H16" s="32" t="s">
        <v>103</v>
      </c>
      <c r="I16" s="32" t="s">
        <v>104</v>
      </c>
      <c r="J16" s="32" t="s">
        <v>105</v>
      </c>
    </row>
    <row r="17" spans="1:26" ht="28.8" x14ac:dyDescent="0.3">
      <c r="A17" s="1" t="s">
        <v>542</v>
      </c>
      <c r="B17" s="488" t="str">
        <f t="shared" ref="B17:C21" si="1">B9</f>
        <v>R.3</v>
      </c>
      <c r="C17" s="488" t="str">
        <f t="shared" si="1"/>
        <v>Žemės ūkio sektoriaus skaitmeninimas. Ūkių, pagal BŽŪP gaunančių paramą skaitmeninėms ūkininkavimo technologijoms plėtoti, skaičius</v>
      </c>
      <c r="D17" s="636">
        <f>SUM(E17:J17)</f>
        <v>2</v>
      </c>
      <c r="E17" s="486">
        <f>VLOOKUP(E$16,'11'!$B$11:$C$16,2,FALSE)</f>
        <v>0</v>
      </c>
      <c r="F17" s="486">
        <f>VLOOKUP(F$16,'11'!$B$11:$C$16,2,FALSE)</f>
        <v>0</v>
      </c>
      <c r="G17" s="486">
        <f>VLOOKUP(G$16,'11'!$B$11:$C$16,2,FALSE)</f>
        <v>1</v>
      </c>
      <c r="H17" s="486">
        <f>VLOOKUP(H$16,'11'!$B$11:$C$16,2,FALSE)</f>
        <v>0</v>
      </c>
      <c r="I17" s="486">
        <f>VLOOKUP(I$16,'11'!$B$11:$C$16,2,FALSE)</f>
        <v>1</v>
      </c>
      <c r="J17" s="486">
        <f>VLOOKUP(J$16,'11'!$B$11:$C$16,2,FALSE)</f>
        <v>0</v>
      </c>
    </row>
    <row r="18" spans="1:26" ht="28.8" x14ac:dyDescent="0.3">
      <c r="A18" s="1" t="s">
        <v>560</v>
      </c>
      <c r="B18" s="488" t="str">
        <f t="shared" si="1"/>
        <v>R.37</v>
      </c>
      <c r="C18" s="488" t="str">
        <f t="shared" si="1"/>
        <v>Ekonomikos augimas ir darbo vietų kūrimas kaimo vietovėse. BŽŪP projektais remiamas naujų darbo vietų kūrimas</v>
      </c>
      <c r="D18" s="637">
        <f t="shared" ref="D18:D21" si="2">SUM(E18:J18)</f>
        <v>9.5</v>
      </c>
      <c r="E18" s="487">
        <f>VLOOKUP(E$16,'11'!$B$29:$C$34,2,FALSE)</f>
        <v>0</v>
      </c>
      <c r="F18" s="487">
        <f>VLOOKUP(F$16,'11'!$B$29:$C$34,2,FALSE)</f>
        <v>1</v>
      </c>
      <c r="G18" s="487">
        <f>VLOOKUP(G$16,'11'!$B$29:$C$34,2,FALSE)</f>
        <v>3</v>
      </c>
      <c r="H18" s="487">
        <f>VLOOKUP(H$16,'11'!$B$29:$C$34,2,FALSE)</f>
        <v>5</v>
      </c>
      <c r="I18" s="487">
        <f>VLOOKUP(I$16,'11'!$B$29:$C$34,2,FALSE)</f>
        <v>0.5</v>
      </c>
      <c r="J18" s="487">
        <f>VLOOKUP(J$16,'11'!$B$29:$C$34,2,FALSE)</f>
        <v>0</v>
      </c>
    </row>
    <row r="19" spans="1:26" ht="28.8" x14ac:dyDescent="0.3">
      <c r="A19" s="1" t="s">
        <v>576</v>
      </c>
      <c r="B19" s="488" t="str">
        <f t="shared" si="1"/>
        <v>R.39</v>
      </c>
      <c r="C19" s="488" t="str">
        <f t="shared" si="1"/>
        <v>Kaimo ekonomikos plėtojimas. Kaimo verslo įmonių, įskaitant bioekonomikos įmones, kuriamų naudojantis pagal BŽŪP skiriama parama, skaičius</v>
      </c>
      <c r="D19" s="636">
        <f t="shared" si="2"/>
        <v>7</v>
      </c>
      <c r="E19" s="486">
        <f>VLOOKUP(E$16,'11'!$B$45:$C$50,2,FALSE)</f>
        <v>0</v>
      </c>
      <c r="F19" s="485">
        <f>VLOOKUP(F$16,'11'!$B$45:$C$50,2,FALSE)</f>
        <v>0</v>
      </c>
      <c r="G19" s="485">
        <f>VLOOKUP(G$16,'11'!$B$45:$C$50,2,FALSE)</f>
        <v>3</v>
      </c>
      <c r="H19" s="485">
        <f>VLOOKUP(H$16,'11'!$B$45:$C$50,2,FALSE)</f>
        <v>4</v>
      </c>
      <c r="I19" s="485">
        <f>VLOOKUP(I$16,'11'!$B$45:$C$50,2,FALSE)</f>
        <v>0</v>
      </c>
      <c r="J19" s="485">
        <f>VLOOKUP(J$16,'11'!$B$45:$C$50,2,FALSE)</f>
        <v>0</v>
      </c>
    </row>
    <row r="20" spans="1:26" ht="28.8" x14ac:dyDescent="0.3">
      <c r="A20" s="1" t="s">
        <v>592</v>
      </c>
      <c r="B20" s="488" t="str">
        <f t="shared" si="1"/>
        <v>R.41</v>
      </c>
      <c r="C20" s="488" t="str">
        <f t="shared" si="1"/>
        <v>Europos kaimo tinklų kūrimas. Kaimo gyventojų, kuriems, naudojantis BŽŪP parama, sudarytos palankesnės sąlygos naudotis paslaugomis ir infrastruktūra, skaičius</v>
      </c>
      <c r="D20" s="636">
        <f t="shared" si="2"/>
        <v>2200</v>
      </c>
      <c r="E20" s="486">
        <f>VLOOKUP(E$16,'11'!$B$61:$C$66,2,FALSE)</f>
        <v>0</v>
      </c>
      <c r="F20" s="485">
        <f>VLOOKUP(F$16,'11'!$B$61:$C$66,2,FALSE)</f>
        <v>500</v>
      </c>
      <c r="G20" s="485">
        <f>VLOOKUP(G$16,'11'!$B$61:$C$66,2,FALSE)</f>
        <v>625</v>
      </c>
      <c r="H20" s="485">
        <f>VLOOKUP(H$16,'11'!$B$61:$C$66,2,FALSE)</f>
        <v>425</v>
      </c>
      <c r="I20" s="485">
        <f>VLOOKUP(I$16,'11'!$B$61:$C$66,2,FALSE)</f>
        <v>400</v>
      </c>
      <c r="J20" s="485">
        <f>VLOOKUP(J$16,'11'!$B$61:$C$66,2,FALSE)</f>
        <v>250</v>
      </c>
    </row>
    <row r="21" spans="1:26" ht="28.8" x14ac:dyDescent="0.3">
      <c r="A21" s="1" t="s">
        <v>608</v>
      </c>
      <c r="B21" s="488" t="str">
        <f t="shared" si="1"/>
        <v>R.42</v>
      </c>
      <c r="C21" s="488" t="str">
        <f t="shared" si="1"/>
        <v>Socialinės įtraukties skatinimas. Asmenų, kuriems taikomi remiami socialinės įtraukties projektai, skaičius</v>
      </c>
      <c r="D21" s="636">
        <f t="shared" si="2"/>
        <v>175</v>
      </c>
      <c r="E21" s="486">
        <f>VLOOKUP(E$16,'11'!$B$77:$C$82,2,FALSE)</f>
        <v>0</v>
      </c>
      <c r="F21" s="485">
        <f>VLOOKUP(F$16,'11'!$B$77:$C$82,2,FALSE)</f>
        <v>25</v>
      </c>
      <c r="G21" s="485">
        <f>VLOOKUP(G$16,'11'!$B$77:$C$82,2,FALSE)</f>
        <v>60</v>
      </c>
      <c r="H21" s="485">
        <f>VLOOKUP(H$16,'11'!$B$77:$C$82,2,FALSE)</f>
        <v>55</v>
      </c>
      <c r="I21" s="485">
        <f>VLOOKUP(I$16,'11'!$B$77:$C$82,2,FALSE)</f>
        <v>15</v>
      </c>
      <c r="J21" s="485">
        <f>VLOOKUP(J$16,'11'!$B$77:$C$82,2,FALSE)</f>
        <v>20</v>
      </c>
    </row>
    <row r="22" spans="1:26" ht="18" x14ac:dyDescent="0.3">
      <c r="C22" s="621" t="s">
        <v>407</v>
      </c>
    </row>
    <row r="23" spans="1:26" x14ac:dyDescent="0.3">
      <c r="B23" s="492">
        <v>1</v>
      </c>
      <c r="C23" s="492">
        <v>2</v>
      </c>
      <c r="D23" s="493">
        <v>3</v>
      </c>
      <c r="E23" s="492">
        <v>4</v>
      </c>
      <c r="F23" s="492">
        <v>5</v>
      </c>
      <c r="G23" s="493">
        <v>6</v>
      </c>
      <c r="H23" s="492">
        <v>7</v>
      </c>
      <c r="I23" s="492">
        <v>8</v>
      </c>
      <c r="J23" s="493">
        <v>9</v>
      </c>
      <c r="K23" s="492">
        <v>10</v>
      </c>
      <c r="L23" s="492">
        <v>11</v>
      </c>
      <c r="M23" s="493">
        <v>12</v>
      </c>
      <c r="N23" s="492">
        <v>13</v>
      </c>
      <c r="O23" s="492">
        <v>14</v>
      </c>
      <c r="P23" s="493">
        <v>15</v>
      </c>
      <c r="Q23" s="492">
        <v>16</v>
      </c>
      <c r="R23" s="492">
        <v>17</v>
      </c>
      <c r="S23" s="493">
        <v>18</v>
      </c>
      <c r="T23" s="492">
        <v>19</v>
      </c>
      <c r="U23" s="492">
        <v>20</v>
      </c>
      <c r="V23" s="493">
        <v>21</v>
      </c>
      <c r="W23" s="492">
        <v>22</v>
      </c>
      <c r="X23" s="492">
        <v>23</v>
      </c>
      <c r="Z23" s="121" t="s">
        <v>1316</v>
      </c>
    </row>
    <row r="24" spans="1:26" x14ac:dyDescent="0.3">
      <c r="B24" s="484"/>
      <c r="C24" s="484"/>
      <c r="D24" s="483"/>
      <c r="E24" s="492" t="s">
        <v>0</v>
      </c>
      <c r="F24" s="492" t="s">
        <v>1</v>
      </c>
      <c r="G24" s="492" t="s">
        <v>2</v>
      </c>
      <c r="H24" s="492" t="s">
        <v>3</v>
      </c>
      <c r="I24" s="492" t="s">
        <v>4</v>
      </c>
      <c r="J24" s="492" t="s">
        <v>5</v>
      </c>
      <c r="K24" s="492" t="s">
        <v>6</v>
      </c>
      <c r="L24" s="492" t="s">
        <v>7</v>
      </c>
      <c r="M24" s="492" t="s">
        <v>8</v>
      </c>
      <c r="N24" s="492" t="s">
        <v>9</v>
      </c>
      <c r="O24" s="492" t="s">
        <v>43</v>
      </c>
      <c r="P24" s="492" t="s">
        <v>44</v>
      </c>
      <c r="Q24" s="492" t="s">
        <v>45</v>
      </c>
      <c r="R24" s="492" t="s">
        <v>46</v>
      </c>
      <c r="S24" s="492" t="s">
        <v>47</v>
      </c>
      <c r="T24" s="492" t="s">
        <v>48</v>
      </c>
      <c r="U24" s="492" t="s">
        <v>49</v>
      </c>
      <c r="V24" s="492" t="s">
        <v>50</v>
      </c>
      <c r="W24" s="492" t="s">
        <v>51</v>
      </c>
      <c r="X24" s="492" t="s">
        <v>52</v>
      </c>
      <c r="Z24" s="121" t="s">
        <v>1110</v>
      </c>
    </row>
    <row r="25" spans="1:26" ht="67.5" customHeight="1" x14ac:dyDescent="0.3">
      <c r="B25" s="483" t="s">
        <v>153</v>
      </c>
      <c r="C25" s="494" t="s">
        <v>1511</v>
      </c>
      <c r="D25" s="483" t="s">
        <v>160</v>
      </c>
      <c r="E25" s="491" t="str">
        <f>'10'!D7</f>
        <v>Kraštovaizdžio išsaugojimas ir pritaikymas poilsiui, sveikatinimui, turzmui</v>
      </c>
      <c r="F25" s="491" t="str">
        <f>'10'!E7</f>
        <v>Tvarios aplinkos kūrimas, aplinkosauginio sąmoningumo didinimas</v>
      </c>
      <c r="G25" s="491" t="str">
        <f>'10'!F7</f>
        <v>Jaunimo ir su jaunimu dirbančių organizacijų stiprinimas, jaunimo užimtumo įvairinimas</v>
      </c>
      <c r="H25" s="491" t="str">
        <f>'10'!G7</f>
        <v>Potencialių pareiškėjų ir projektų vykdytojų mokymai</v>
      </c>
      <c r="I25" s="491" t="str">
        <f>'10'!H7</f>
        <v>Skaitmeninių, informacinių, komunikacinių technologijų taikymas versle</v>
      </c>
      <c r="J25" s="491" t="str">
        <f>'10'!I7</f>
        <v>Vietos produktų /paslaugų kūrimas ir (ar) populiarinimas taikant inovacijas</v>
      </c>
      <c r="K25" s="491" t="str">
        <f>'10'!J7</f>
        <v>Paslaugų įvairinimas/kūrimas, stiprinant materialinę bazę ir (ar) kompetencijas</v>
      </c>
      <c r="L25" s="491" t="str">
        <f>'10'!K7</f>
        <v xml:space="preserve">Vietos gyventojų socialinio aktyvumo bei verslumo skatinimas įtraukiant pažeidžiamas grupes </v>
      </c>
      <c r="M25" s="491" t="str">
        <f>'10'!L7</f>
        <v>Bendruomeninio verslo kūrimas skatinant savanorystę</v>
      </c>
      <c r="N25" s="491" t="str">
        <f>'10'!M7</f>
        <v>Tarptautinis, teritorinis bendradarbiavimas</v>
      </c>
      <c r="O25" s="491">
        <f>'10'!N7</f>
        <v>0</v>
      </c>
      <c r="P25" s="491">
        <f>'10'!O7</f>
        <v>0</v>
      </c>
      <c r="Q25" s="491">
        <f>'10'!P7</f>
        <v>0</v>
      </c>
      <c r="R25" s="491">
        <f>'10'!Q7</f>
        <v>0</v>
      </c>
      <c r="S25" s="491">
        <f>'10'!R7</f>
        <v>0</v>
      </c>
      <c r="T25" s="491">
        <f>'10'!S7</f>
        <v>0</v>
      </c>
      <c r="U25" s="491">
        <f>'10'!T7</f>
        <v>0</v>
      </c>
      <c r="V25" s="491">
        <f>'10'!U7</f>
        <v>0</v>
      </c>
      <c r="W25" s="491">
        <f>'10'!V7</f>
        <v>0</v>
      </c>
      <c r="X25" s="491">
        <f>'10'!W7</f>
        <v>0</v>
      </c>
      <c r="Z25" s="121"/>
    </row>
    <row r="26" spans="1:26" x14ac:dyDescent="0.3">
      <c r="B26" s="494" t="str">
        <f>'6'!B34</f>
        <v>E</v>
      </c>
      <c r="C26" s="497" t="str">
        <f>'6'!C34</f>
        <v>VPS rodikliai (produkto, rezultato):</v>
      </c>
      <c r="D26" s="635"/>
      <c r="E26" s="634"/>
      <c r="F26" s="634"/>
      <c r="G26" s="634"/>
      <c r="H26" s="634"/>
      <c r="I26" s="634"/>
      <c r="J26" s="634"/>
      <c r="K26" s="634"/>
      <c r="L26" s="634"/>
      <c r="M26" s="634"/>
      <c r="N26" s="634"/>
      <c r="O26" s="634"/>
      <c r="P26" s="634"/>
      <c r="Q26" s="634"/>
      <c r="R26" s="634"/>
      <c r="S26" s="634"/>
      <c r="T26" s="634"/>
      <c r="U26" s="634"/>
      <c r="V26" s="634"/>
      <c r="W26" s="634"/>
      <c r="X26" s="495"/>
    </row>
    <row r="27" spans="1:26" x14ac:dyDescent="0.3">
      <c r="A27" s="1" t="s">
        <v>788</v>
      </c>
      <c r="B27" s="496" t="str">
        <f>'6'!B35</f>
        <v>TRAK-P.1</v>
      </c>
      <c r="C27" s="488">
        <f>'6'!C35</f>
        <v>0</v>
      </c>
      <c r="D27" s="636">
        <f>SUM(E27:X27)</f>
        <v>0</v>
      </c>
      <c r="E27" s="486">
        <f>'11'!D91</f>
        <v>0</v>
      </c>
      <c r="F27" s="486">
        <f>'11'!E91</f>
        <v>0</v>
      </c>
      <c r="G27" s="486">
        <f>'11'!F91</f>
        <v>0</v>
      </c>
      <c r="H27" s="486">
        <f>'11'!G91</f>
        <v>0</v>
      </c>
      <c r="I27" s="486">
        <f>'11'!H91</f>
        <v>0</v>
      </c>
      <c r="J27" s="486">
        <f>'11'!I91</f>
        <v>0</v>
      </c>
      <c r="K27" s="486">
        <f>'11'!J91</f>
        <v>0</v>
      </c>
      <c r="L27" s="486">
        <f>'11'!K91</f>
        <v>0</v>
      </c>
      <c r="M27" s="486">
        <f>'11'!L91</f>
        <v>0</v>
      </c>
      <c r="N27" s="486">
        <f>'11'!M91</f>
        <v>0</v>
      </c>
      <c r="O27" s="486">
        <f>'11'!N91</f>
        <v>0</v>
      </c>
      <c r="P27" s="486">
        <f>'11'!O91</f>
        <v>0</v>
      </c>
      <c r="Q27" s="486">
        <f>'11'!P91</f>
        <v>0</v>
      </c>
      <c r="R27" s="486">
        <f>'11'!Q91</f>
        <v>0</v>
      </c>
      <c r="S27" s="486">
        <f>'11'!R91</f>
        <v>0</v>
      </c>
      <c r="T27" s="486">
        <f>'11'!S91</f>
        <v>0</v>
      </c>
      <c r="U27" s="486">
        <f>'11'!T91</f>
        <v>0</v>
      </c>
      <c r="V27" s="486">
        <f>'11'!U91</f>
        <v>0</v>
      </c>
      <c r="W27" s="486">
        <f>'11'!V91</f>
        <v>0</v>
      </c>
      <c r="X27" s="486">
        <f>'11'!W91</f>
        <v>0</v>
      </c>
    </row>
    <row r="28" spans="1:26" x14ac:dyDescent="0.3">
      <c r="A28" s="1" t="s">
        <v>804</v>
      </c>
      <c r="B28" s="496" t="str">
        <f>'6'!B36</f>
        <v>TRAK-P.2</v>
      </c>
      <c r="C28" s="488">
        <f>'6'!C36</f>
        <v>0</v>
      </c>
      <c r="D28" s="636">
        <f t="shared" ref="D28:D36" si="3">SUM(E28:X28)</f>
        <v>0</v>
      </c>
      <c r="E28" s="486">
        <f>'11'!D107</f>
        <v>0</v>
      </c>
      <c r="F28" s="486">
        <f>'11'!E107</f>
        <v>0</v>
      </c>
      <c r="G28" s="486">
        <f>'11'!F107</f>
        <v>0</v>
      </c>
      <c r="H28" s="486">
        <f>'11'!G107</f>
        <v>0</v>
      </c>
      <c r="I28" s="486">
        <f>'11'!H107</f>
        <v>0</v>
      </c>
      <c r="J28" s="486">
        <f>'11'!I107</f>
        <v>0</v>
      </c>
      <c r="K28" s="486">
        <f>'11'!J107</f>
        <v>0</v>
      </c>
      <c r="L28" s="486">
        <f>'11'!K107</f>
        <v>0</v>
      </c>
      <c r="M28" s="486">
        <f>'11'!L107</f>
        <v>0</v>
      </c>
      <c r="N28" s="486">
        <f>'11'!M107</f>
        <v>0</v>
      </c>
      <c r="O28" s="486">
        <f>'11'!N107</f>
        <v>0</v>
      </c>
      <c r="P28" s="486">
        <f>'11'!O107</f>
        <v>0</v>
      </c>
      <c r="Q28" s="486">
        <f>'11'!P107</f>
        <v>0</v>
      </c>
      <c r="R28" s="486">
        <f>'11'!Q107</f>
        <v>0</v>
      </c>
      <c r="S28" s="486">
        <f>'11'!R107</f>
        <v>0</v>
      </c>
      <c r="T28" s="486">
        <f>'11'!S107</f>
        <v>0</v>
      </c>
      <c r="U28" s="486">
        <f>'11'!T107</f>
        <v>0</v>
      </c>
      <c r="V28" s="486">
        <f>'11'!U107</f>
        <v>0</v>
      </c>
      <c r="W28" s="486">
        <f>'11'!V107</f>
        <v>0</v>
      </c>
      <c r="X28" s="486">
        <f>'11'!W107</f>
        <v>0</v>
      </c>
    </row>
    <row r="29" spans="1:26" x14ac:dyDescent="0.3">
      <c r="A29" s="1" t="s">
        <v>820</v>
      </c>
      <c r="B29" s="496" t="str">
        <f>'6'!B37</f>
        <v>TRAK-P.3</v>
      </c>
      <c r="C29" s="488">
        <f>'6'!C37</f>
        <v>0</v>
      </c>
      <c r="D29" s="636">
        <f t="shared" si="3"/>
        <v>0</v>
      </c>
      <c r="E29" s="486">
        <f>'11'!D123</f>
        <v>0</v>
      </c>
      <c r="F29" s="486">
        <f>'11'!E123</f>
        <v>0</v>
      </c>
      <c r="G29" s="486">
        <f>'11'!F123</f>
        <v>0</v>
      </c>
      <c r="H29" s="486">
        <f>'11'!G123</f>
        <v>0</v>
      </c>
      <c r="I29" s="486">
        <f>'11'!H123</f>
        <v>0</v>
      </c>
      <c r="J29" s="486">
        <f>'11'!I123</f>
        <v>0</v>
      </c>
      <c r="K29" s="486">
        <f>'11'!J123</f>
        <v>0</v>
      </c>
      <c r="L29" s="486">
        <f>'11'!K123</f>
        <v>0</v>
      </c>
      <c r="M29" s="486">
        <f>'11'!L123</f>
        <v>0</v>
      </c>
      <c r="N29" s="486">
        <f>'11'!M123</f>
        <v>0</v>
      </c>
      <c r="O29" s="486">
        <f>'11'!N123</f>
        <v>0</v>
      </c>
      <c r="P29" s="486">
        <f>'11'!O123</f>
        <v>0</v>
      </c>
      <c r="Q29" s="486">
        <f>'11'!P123</f>
        <v>0</v>
      </c>
      <c r="R29" s="486">
        <f>'11'!Q123</f>
        <v>0</v>
      </c>
      <c r="S29" s="486">
        <f>'11'!R123</f>
        <v>0</v>
      </c>
      <c r="T29" s="486">
        <f>'11'!S123</f>
        <v>0</v>
      </c>
      <c r="U29" s="486">
        <f>'11'!T123</f>
        <v>0</v>
      </c>
      <c r="V29" s="486">
        <f>'11'!U123</f>
        <v>0</v>
      </c>
      <c r="W29" s="486">
        <f>'11'!V123</f>
        <v>0</v>
      </c>
      <c r="X29" s="486">
        <f>'11'!W123</f>
        <v>0</v>
      </c>
    </row>
    <row r="30" spans="1:26" x14ac:dyDescent="0.3">
      <c r="A30" s="1" t="s">
        <v>836</v>
      </c>
      <c r="B30" s="496" t="str">
        <f>'6'!B38</f>
        <v>TRAK-P.4</v>
      </c>
      <c r="C30" s="488">
        <f>'6'!C38</f>
        <v>0</v>
      </c>
      <c r="D30" s="636">
        <f t="shared" si="3"/>
        <v>0</v>
      </c>
      <c r="E30" s="486">
        <f>'11'!D139</f>
        <v>0</v>
      </c>
      <c r="F30" s="486">
        <f>'11'!E139</f>
        <v>0</v>
      </c>
      <c r="G30" s="486">
        <f>'11'!F139</f>
        <v>0</v>
      </c>
      <c r="H30" s="486">
        <f>'11'!G139</f>
        <v>0</v>
      </c>
      <c r="I30" s="486">
        <f>'11'!H139</f>
        <v>0</v>
      </c>
      <c r="J30" s="486">
        <f>'11'!I139</f>
        <v>0</v>
      </c>
      <c r="K30" s="486">
        <f>'11'!J139</f>
        <v>0</v>
      </c>
      <c r="L30" s="486">
        <f>'11'!K139</f>
        <v>0</v>
      </c>
      <c r="M30" s="486">
        <f>'11'!L139</f>
        <v>0</v>
      </c>
      <c r="N30" s="486">
        <f>'11'!M139</f>
        <v>0</v>
      </c>
      <c r="O30" s="486">
        <f>'11'!N139</f>
        <v>0</v>
      </c>
      <c r="P30" s="486">
        <f>'11'!O139</f>
        <v>0</v>
      </c>
      <c r="Q30" s="486">
        <f>'11'!P139</f>
        <v>0</v>
      </c>
      <c r="R30" s="486">
        <f>'11'!Q139</f>
        <v>0</v>
      </c>
      <c r="S30" s="486">
        <f>'11'!R139</f>
        <v>0</v>
      </c>
      <c r="T30" s="486">
        <f>'11'!S139</f>
        <v>0</v>
      </c>
      <c r="U30" s="486">
        <f>'11'!T139</f>
        <v>0</v>
      </c>
      <c r="V30" s="486">
        <f>'11'!U139</f>
        <v>0</v>
      </c>
      <c r="W30" s="486">
        <f>'11'!V139</f>
        <v>0</v>
      </c>
      <c r="X30" s="486">
        <f>'11'!W139</f>
        <v>0</v>
      </c>
    </row>
    <row r="31" spans="1:26" x14ac:dyDescent="0.3">
      <c r="A31" s="1" t="s">
        <v>852</v>
      </c>
      <c r="B31" s="496" t="str">
        <f>'6'!B39</f>
        <v>TRAK-P.5</v>
      </c>
      <c r="C31" s="488">
        <f>'6'!C39</f>
        <v>0</v>
      </c>
      <c r="D31" s="636">
        <f t="shared" si="3"/>
        <v>0</v>
      </c>
      <c r="E31" s="486">
        <f>'11'!D155</f>
        <v>0</v>
      </c>
      <c r="F31" s="486">
        <f>'11'!E155</f>
        <v>0</v>
      </c>
      <c r="G31" s="486">
        <f>'11'!F155</f>
        <v>0</v>
      </c>
      <c r="H31" s="486">
        <f>'11'!G155</f>
        <v>0</v>
      </c>
      <c r="I31" s="486">
        <f>'11'!H155</f>
        <v>0</v>
      </c>
      <c r="J31" s="486">
        <f>'11'!I155</f>
        <v>0</v>
      </c>
      <c r="K31" s="486">
        <f>'11'!J155</f>
        <v>0</v>
      </c>
      <c r="L31" s="486">
        <f>'11'!K155</f>
        <v>0</v>
      </c>
      <c r="M31" s="486">
        <f>'11'!L155</f>
        <v>0</v>
      </c>
      <c r="N31" s="486">
        <f>'11'!M155</f>
        <v>0</v>
      </c>
      <c r="O31" s="486">
        <f>'11'!N155</f>
        <v>0</v>
      </c>
      <c r="P31" s="486">
        <f>'11'!O155</f>
        <v>0</v>
      </c>
      <c r="Q31" s="486">
        <f>'11'!P155</f>
        <v>0</v>
      </c>
      <c r="R31" s="486">
        <f>'11'!Q155</f>
        <v>0</v>
      </c>
      <c r="S31" s="486">
        <f>'11'!R155</f>
        <v>0</v>
      </c>
      <c r="T31" s="486">
        <f>'11'!S155</f>
        <v>0</v>
      </c>
      <c r="U31" s="486">
        <f>'11'!T155</f>
        <v>0</v>
      </c>
      <c r="V31" s="486">
        <f>'11'!U155</f>
        <v>0</v>
      </c>
      <c r="W31" s="486">
        <f>'11'!V155</f>
        <v>0</v>
      </c>
      <c r="X31" s="486">
        <f>'11'!W155</f>
        <v>0</v>
      </c>
    </row>
    <row r="32" spans="1:26" x14ac:dyDescent="0.3">
      <c r="A32" s="1" t="s">
        <v>868</v>
      </c>
      <c r="B32" s="496" t="str">
        <f>'6'!B40</f>
        <v>TRAK-P.6</v>
      </c>
      <c r="C32" s="488">
        <f>'6'!C40</f>
        <v>0</v>
      </c>
      <c r="D32" s="636">
        <f t="shared" si="3"/>
        <v>0</v>
      </c>
      <c r="E32" s="486">
        <f>'11'!D171</f>
        <v>0</v>
      </c>
      <c r="F32" s="486">
        <f>'11'!E171</f>
        <v>0</v>
      </c>
      <c r="G32" s="486">
        <f>'11'!F171</f>
        <v>0</v>
      </c>
      <c r="H32" s="486">
        <f>'11'!G171</f>
        <v>0</v>
      </c>
      <c r="I32" s="486">
        <f>'11'!H171</f>
        <v>0</v>
      </c>
      <c r="J32" s="486">
        <f>'11'!I171</f>
        <v>0</v>
      </c>
      <c r="K32" s="486">
        <f>'11'!J171</f>
        <v>0</v>
      </c>
      <c r="L32" s="486">
        <f>'11'!K171</f>
        <v>0</v>
      </c>
      <c r="M32" s="486">
        <f>'11'!L171</f>
        <v>0</v>
      </c>
      <c r="N32" s="486">
        <f>'11'!M171</f>
        <v>0</v>
      </c>
      <c r="O32" s="486">
        <f>'11'!N171</f>
        <v>0</v>
      </c>
      <c r="P32" s="486">
        <f>'11'!O171</f>
        <v>0</v>
      </c>
      <c r="Q32" s="486">
        <f>'11'!P171</f>
        <v>0</v>
      </c>
      <c r="R32" s="486">
        <f>'11'!Q171</f>
        <v>0</v>
      </c>
      <c r="S32" s="486">
        <f>'11'!R171</f>
        <v>0</v>
      </c>
      <c r="T32" s="486">
        <f>'11'!S171</f>
        <v>0</v>
      </c>
      <c r="U32" s="486">
        <f>'11'!T171</f>
        <v>0</v>
      </c>
      <c r="V32" s="486">
        <f>'11'!U171</f>
        <v>0</v>
      </c>
      <c r="W32" s="486">
        <f>'11'!V171</f>
        <v>0</v>
      </c>
      <c r="X32" s="486">
        <f>'11'!W171</f>
        <v>0</v>
      </c>
    </row>
    <row r="33" spans="1:24" x14ac:dyDescent="0.3">
      <c r="A33" s="1" t="s">
        <v>884</v>
      </c>
      <c r="B33" s="496" t="str">
        <f>'6'!B41</f>
        <v>TRAK-P.7</v>
      </c>
      <c r="C33" s="488">
        <f>'6'!C41</f>
        <v>0</v>
      </c>
      <c r="D33" s="636">
        <f t="shared" si="3"/>
        <v>0</v>
      </c>
      <c r="E33" s="486">
        <f>'11'!D187</f>
        <v>0</v>
      </c>
      <c r="F33" s="486">
        <f>'11'!E187</f>
        <v>0</v>
      </c>
      <c r="G33" s="486">
        <f>'11'!F187</f>
        <v>0</v>
      </c>
      <c r="H33" s="486">
        <f>'11'!G187</f>
        <v>0</v>
      </c>
      <c r="I33" s="486">
        <f>'11'!H187</f>
        <v>0</v>
      </c>
      <c r="J33" s="486">
        <f>'11'!I187</f>
        <v>0</v>
      </c>
      <c r="K33" s="486">
        <f>'11'!J187</f>
        <v>0</v>
      </c>
      <c r="L33" s="486">
        <f>'11'!K187</f>
        <v>0</v>
      </c>
      <c r="M33" s="486">
        <f>'11'!L187</f>
        <v>0</v>
      </c>
      <c r="N33" s="486">
        <f>'11'!M187</f>
        <v>0</v>
      </c>
      <c r="O33" s="486">
        <f>'11'!N187</f>
        <v>0</v>
      </c>
      <c r="P33" s="486">
        <f>'11'!O187</f>
        <v>0</v>
      </c>
      <c r="Q33" s="486">
        <f>'11'!P187</f>
        <v>0</v>
      </c>
      <c r="R33" s="486">
        <f>'11'!Q187</f>
        <v>0</v>
      </c>
      <c r="S33" s="486">
        <f>'11'!R187</f>
        <v>0</v>
      </c>
      <c r="T33" s="486">
        <f>'11'!S187</f>
        <v>0</v>
      </c>
      <c r="U33" s="486">
        <f>'11'!T187</f>
        <v>0</v>
      </c>
      <c r="V33" s="486">
        <f>'11'!U187</f>
        <v>0</v>
      </c>
      <c r="W33" s="486">
        <f>'11'!V187</f>
        <v>0</v>
      </c>
      <c r="X33" s="486">
        <f>'11'!W187</f>
        <v>0</v>
      </c>
    </row>
    <row r="34" spans="1:24" x14ac:dyDescent="0.3">
      <c r="A34" s="1" t="s">
        <v>900</v>
      </c>
      <c r="B34" s="496" t="str">
        <f>'6'!B42</f>
        <v>TRAK-P.8</v>
      </c>
      <c r="C34" s="488">
        <f>'6'!C42</f>
        <v>0</v>
      </c>
      <c r="D34" s="636">
        <f t="shared" si="3"/>
        <v>0</v>
      </c>
      <c r="E34" s="486">
        <f>'11'!D203</f>
        <v>0</v>
      </c>
      <c r="F34" s="486">
        <f>'11'!E203</f>
        <v>0</v>
      </c>
      <c r="G34" s="486">
        <f>'11'!F203</f>
        <v>0</v>
      </c>
      <c r="H34" s="486">
        <f>'11'!G203</f>
        <v>0</v>
      </c>
      <c r="I34" s="486">
        <f>'11'!H203</f>
        <v>0</v>
      </c>
      <c r="J34" s="486">
        <f>'11'!I203</f>
        <v>0</v>
      </c>
      <c r="K34" s="486">
        <f>'11'!J203</f>
        <v>0</v>
      </c>
      <c r="L34" s="486">
        <f>'11'!K203</f>
        <v>0</v>
      </c>
      <c r="M34" s="486">
        <f>'11'!L203</f>
        <v>0</v>
      </c>
      <c r="N34" s="486">
        <f>'11'!M203</f>
        <v>0</v>
      </c>
      <c r="O34" s="486">
        <f>'11'!N203</f>
        <v>0</v>
      </c>
      <c r="P34" s="486">
        <f>'11'!O203</f>
        <v>0</v>
      </c>
      <c r="Q34" s="486">
        <f>'11'!P203</f>
        <v>0</v>
      </c>
      <c r="R34" s="486">
        <f>'11'!Q203</f>
        <v>0</v>
      </c>
      <c r="S34" s="486">
        <f>'11'!R203</f>
        <v>0</v>
      </c>
      <c r="T34" s="486">
        <f>'11'!S203</f>
        <v>0</v>
      </c>
      <c r="U34" s="486">
        <f>'11'!T203</f>
        <v>0</v>
      </c>
      <c r="V34" s="486">
        <f>'11'!U203</f>
        <v>0</v>
      </c>
      <c r="W34" s="486">
        <f>'11'!V203</f>
        <v>0</v>
      </c>
      <c r="X34" s="486">
        <f>'11'!W203</f>
        <v>0</v>
      </c>
    </row>
    <row r="35" spans="1:24" x14ac:dyDescent="0.3">
      <c r="A35" s="1" t="s">
        <v>916</v>
      </c>
      <c r="B35" s="496" t="str">
        <f>'6'!B43</f>
        <v>TRAK-P.9</v>
      </c>
      <c r="C35" s="488">
        <f>'6'!C43</f>
        <v>0</v>
      </c>
      <c r="D35" s="636">
        <f t="shared" si="3"/>
        <v>0</v>
      </c>
      <c r="E35" s="486">
        <f>'11'!D219</f>
        <v>0</v>
      </c>
      <c r="F35" s="486">
        <f>'11'!E219</f>
        <v>0</v>
      </c>
      <c r="G35" s="486">
        <f>'11'!F219</f>
        <v>0</v>
      </c>
      <c r="H35" s="486">
        <f>'11'!G219</f>
        <v>0</v>
      </c>
      <c r="I35" s="486">
        <f>'11'!H219</f>
        <v>0</v>
      </c>
      <c r="J35" s="486">
        <f>'11'!I219</f>
        <v>0</v>
      </c>
      <c r="K35" s="486">
        <f>'11'!J219</f>
        <v>0</v>
      </c>
      <c r="L35" s="486">
        <f>'11'!K219</f>
        <v>0</v>
      </c>
      <c r="M35" s="486">
        <f>'11'!L219</f>
        <v>0</v>
      </c>
      <c r="N35" s="486">
        <f>'11'!M219</f>
        <v>0</v>
      </c>
      <c r="O35" s="486">
        <f>'11'!N219</f>
        <v>0</v>
      </c>
      <c r="P35" s="486">
        <f>'11'!O219</f>
        <v>0</v>
      </c>
      <c r="Q35" s="486">
        <f>'11'!P219</f>
        <v>0</v>
      </c>
      <c r="R35" s="486">
        <f>'11'!Q219</f>
        <v>0</v>
      </c>
      <c r="S35" s="486">
        <f>'11'!R219</f>
        <v>0</v>
      </c>
      <c r="T35" s="486">
        <f>'11'!S219</f>
        <v>0</v>
      </c>
      <c r="U35" s="486">
        <f>'11'!T219</f>
        <v>0</v>
      </c>
      <c r="V35" s="486">
        <f>'11'!U219</f>
        <v>0</v>
      </c>
      <c r="W35" s="486">
        <f>'11'!V219</f>
        <v>0</v>
      </c>
      <c r="X35" s="486">
        <f>'11'!W219</f>
        <v>0</v>
      </c>
    </row>
    <row r="36" spans="1:24" x14ac:dyDescent="0.3">
      <c r="A36" s="1" t="s">
        <v>932</v>
      </c>
      <c r="B36" s="496" t="str">
        <f>'6'!B44</f>
        <v>TRAK-P.10</v>
      </c>
      <c r="C36" s="488">
        <f>'6'!C44</f>
        <v>0</v>
      </c>
      <c r="D36" s="636">
        <f t="shared" si="3"/>
        <v>0</v>
      </c>
      <c r="E36" s="486">
        <f>'11'!D235</f>
        <v>0</v>
      </c>
      <c r="F36" s="486">
        <f>'11'!E235</f>
        <v>0</v>
      </c>
      <c r="G36" s="486">
        <f>'11'!F235</f>
        <v>0</v>
      </c>
      <c r="H36" s="486">
        <f>'11'!G235</f>
        <v>0</v>
      </c>
      <c r="I36" s="486">
        <f>'11'!H235</f>
        <v>0</v>
      </c>
      <c r="J36" s="486">
        <f>'11'!I235</f>
        <v>0</v>
      </c>
      <c r="K36" s="486">
        <f>'11'!J235</f>
        <v>0</v>
      </c>
      <c r="L36" s="486">
        <f>'11'!K235</f>
        <v>0</v>
      </c>
      <c r="M36" s="486">
        <f>'11'!L235</f>
        <v>0</v>
      </c>
      <c r="N36" s="486">
        <f>'11'!M235</f>
        <v>0</v>
      </c>
      <c r="O36" s="486">
        <f>'11'!N235</f>
        <v>0</v>
      </c>
      <c r="P36" s="486">
        <f>'11'!O235</f>
        <v>0</v>
      </c>
      <c r="Q36" s="486">
        <f>'11'!P235</f>
        <v>0</v>
      </c>
      <c r="R36" s="486">
        <f>'11'!Q235</f>
        <v>0</v>
      </c>
      <c r="S36" s="486">
        <f>'11'!R235</f>
        <v>0</v>
      </c>
      <c r="T36" s="486">
        <f>'11'!S235</f>
        <v>0</v>
      </c>
      <c r="U36" s="486">
        <f>'11'!T235</f>
        <v>0</v>
      </c>
      <c r="V36" s="486">
        <f>'11'!U235</f>
        <v>0</v>
      </c>
      <c r="W36" s="486">
        <f>'11'!V235</f>
        <v>0</v>
      </c>
      <c r="X36" s="486">
        <f>'11'!W235</f>
        <v>0</v>
      </c>
    </row>
    <row r="37" spans="1:24" ht="18" x14ac:dyDescent="0.3">
      <c r="C37" s="621" t="s">
        <v>408</v>
      </c>
    </row>
    <row r="38" spans="1:24" x14ac:dyDescent="0.3">
      <c r="B38" s="492">
        <v>1</v>
      </c>
      <c r="C38" s="492">
        <v>2</v>
      </c>
      <c r="D38" s="493">
        <v>3</v>
      </c>
      <c r="E38" s="492">
        <v>4</v>
      </c>
      <c r="F38" s="492">
        <v>5</v>
      </c>
      <c r="G38" s="493">
        <v>6</v>
      </c>
      <c r="H38" s="492">
        <v>7</v>
      </c>
      <c r="I38" s="492">
        <v>8</v>
      </c>
      <c r="J38" s="493">
        <v>9</v>
      </c>
    </row>
    <row r="39" spans="1:24" ht="28.8" x14ac:dyDescent="0.3">
      <c r="B39" s="483" t="s">
        <v>153</v>
      </c>
      <c r="C39" s="483" t="s">
        <v>1511</v>
      </c>
      <c r="D39" s="483" t="s">
        <v>160</v>
      </c>
      <c r="E39" s="483" t="s">
        <v>100</v>
      </c>
      <c r="F39" s="483" t="s">
        <v>101</v>
      </c>
      <c r="G39" s="483" t="s">
        <v>102</v>
      </c>
      <c r="H39" s="483" t="s">
        <v>103</v>
      </c>
      <c r="I39" s="483" t="s">
        <v>104</v>
      </c>
      <c r="J39" s="483" t="s">
        <v>105</v>
      </c>
    </row>
    <row r="40" spans="1:24" x14ac:dyDescent="0.3">
      <c r="A40" s="1" t="s">
        <v>789</v>
      </c>
      <c r="B40" s="488" t="str">
        <f>B27</f>
        <v>TRAK-P.1</v>
      </c>
      <c r="C40" s="488">
        <f>C27</f>
        <v>0</v>
      </c>
      <c r="D40" s="636">
        <f>SUM(E40:J40)</f>
        <v>0</v>
      </c>
      <c r="E40" s="486">
        <f>VLOOKUP(E$39,'11'!$B$93:$C$98,2,FALSE)</f>
        <v>0</v>
      </c>
      <c r="F40" s="485">
        <f>VLOOKUP(F$39,'11'!$B$93:$C$98,2,FALSE)</f>
        <v>0</v>
      </c>
      <c r="G40" s="485">
        <f>VLOOKUP(G$39,'11'!$B$93:$C$98,2,FALSE)</f>
        <v>0</v>
      </c>
      <c r="H40" s="485">
        <f>VLOOKUP(H$39,'11'!$B$93:$C$98,2,FALSE)</f>
        <v>0</v>
      </c>
      <c r="I40" s="485">
        <f>VLOOKUP(I$39,'11'!$B$93:$C$98,2,FALSE)</f>
        <v>0</v>
      </c>
      <c r="J40" s="485">
        <f>VLOOKUP(J$39,'11'!$B$93:$C$98,2,FALSE)</f>
        <v>0</v>
      </c>
    </row>
    <row r="41" spans="1:24" x14ac:dyDescent="0.3">
      <c r="A41" s="1" t="s">
        <v>805</v>
      </c>
      <c r="B41" s="488" t="str">
        <f t="shared" ref="B41:C41" si="4">B28</f>
        <v>TRAK-P.2</v>
      </c>
      <c r="C41" s="488">
        <f t="shared" si="4"/>
        <v>0</v>
      </c>
      <c r="D41" s="636">
        <f t="shared" ref="D41:D49" si="5">SUM(E41:J41)</f>
        <v>0</v>
      </c>
      <c r="E41" s="486">
        <f>VLOOKUP(E$39,'11'!$B$109:$C$114,2,FALSE)</f>
        <v>0</v>
      </c>
      <c r="F41" s="485">
        <f>VLOOKUP(F$39,'11'!$B$109:$C$114,2,FALSE)</f>
        <v>0</v>
      </c>
      <c r="G41" s="485">
        <f>VLOOKUP(G$39,'11'!$B$109:$C$114,2,FALSE)</f>
        <v>0</v>
      </c>
      <c r="H41" s="485">
        <f>VLOOKUP(H$39,'11'!$B$109:$C$114,2,FALSE)</f>
        <v>0</v>
      </c>
      <c r="I41" s="485">
        <f>VLOOKUP(I$39,'11'!$B$109:$C$114,2,FALSE)</f>
        <v>0</v>
      </c>
      <c r="J41" s="485">
        <f>VLOOKUP(J$39,'11'!$B$109:$C$114,2,FALSE)</f>
        <v>0</v>
      </c>
    </row>
    <row r="42" spans="1:24" x14ac:dyDescent="0.3">
      <c r="A42" s="1" t="s">
        <v>821</v>
      </c>
      <c r="B42" s="488" t="str">
        <f t="shared" ref="B42:C42" si="6">B29</f>
        <v>TRAK-P.3</v>
      </c>
      <c r="C42" s="488">
        <f t="shared" si="6"/>
        <v>0</v>
      </c>
      <c r="D42" s="636">
        <f t="shared" si="5"/>
        <v>0</v>
      </c>
      <c r="E42" s="486">
        <f>VLOOKUP(E$39,'11'!$B$125:$C$130,2,FALSE)</f>
        <v>0</v>
      </c>
      <c r="F42" s="485">
        <f>VLOOKUP(F$39,'11'!$B$125:$C$130,2,FALSE)</f>
        <v>0</v>
      </c>
      <c r="G42" s="485">
        <f>VLOOKUP(G$39,'11'!$B$125:$C$130,2,FALSE)</f>
        <v>0</v>
      </c>
      <c r="H42" s="485">
        <f>VLOOKUP(H$39,'11'!$B$125:$C$130,2,FALSE)</f>
        <v>0</v>
      </c>
      <c r="I42" s="485">
        <f>VLOOKUP(I$39,'11'!$B$125:$C$130,2,FALSE)</f>
        <v>0</v>
      </c>
      <c r="J42" s="485">
        <f>VLOOKUP(J$39,'11'!$B$125:$C$130,2,FALSE)</f>
        <v>0</v>
      </c>
    </row>
    <row r="43" spans="1:24" x14ac:dyDescent="0.3">
      <c r="A43" s="1" t="s">
        <v>837</v>
      </c>
      <c r="B43" s="488" t="str">
        <f t="shared" ref="B43:C43" si="7">B30</f>
        <v>TRAK-P.4</v>
      </c>
      <c r="C43" s="488">
        <f t="shared" si="7"/>
        <v>0</v>
      </c>
      <c r="D43" s="636">
        <f t="shared" si="5"/>
        <v>0</v>
      </c>
      <c r="E43" s="486">
        <f>VLOOKUP(E$39,'11'!$B$141:$C$146,2,FALSE)</f>
        <v>0</v>
      </c>
      <c r="F43" s="485">
        <f>VLOOKUP(F$39,'11'!$B$141:$C$146,2,FALSE)</f>
        <v>0</v>
      </c>
      <c r="G43" s="485">
        <f>VLOOKUP(G$39,'11'!$B$141:$C$146,2,FALSE)</f>
        <v>0</v>
      </c>
      <c r="H43" s="485">
        <f>VLOOKUP(H$39,'11'!$B$141:$C$146,2,FALSE)</f>
        <v>0</v>
      </c>
      <c r="I43" s="485">
        <f>VLOOKUP(I$39,'11'!$B$141:$C$146,2,FALSE)</f>
        <v>0</v>
      </c>
      <c r="J43" s="485">
        <f>VLOOKUP(J$39,'11'!$B$141:$C$146,2,FALSE)</f>
        <v>0</v>
      </c>
    </row>
    <row r="44" spans="1:24" x14ac:dyDescent="0.3">
      <c r="A44" s="1" t="s">
        <v>853</v>
      </c>
      <c r="B44" s="488" t="str">
        <f t="shared" ref="B44:C44" si="8">B31</f>
        <v>TRAK-P.5</v>
      </c>
      <c r="C44" s="488">
        <f t="shared" si="8"/>
        <v>0</v>
      </c>
      <c r="D44" s="636">
        <f t="shared" si="5"/>
        <v>0</v>
      </c>
      <c r="E44" s="486">
        <f>VLOOKUP(E$39,'11'!$B$157:$C$162,2,FALSE)</f>
        <v>0</v>
      </c>
      <c r="F44" s="485">
        <f>VLOOKUP(F$39,'11'!$B$157:$C$162,2,FALSE)</f>
        <v>0</v>
      </c>
      <c r="G44" s="485">
        <f>VLOOKUP(G$39,'11'!$B$157:$C$162,2,FALSE)</f>
        <v>0</v>
      </c>
      <c r="H44" s="485">
        <f>VLOOKUP(H$39,'11'!$B$157:$C$162,2,FALSE)</f>
        <v>0</v>
      </c>
      <c r="I44" s="485">
        <f>VLOOKUP(I$39,'11'!$B$157:$C$162,2,FALSE)</f>
        <v>0</v>
      </c>
      <c r="J44" s="485">
        <f>VLOOKUP(J$39,'11'!$B$157:$C$162,2,FALSE)</f>
        <v>0</v>
      </c>
    </row>
    <row r="45" spans="1:24" x14ac:dyDescent="0.3">
      <c r="A45" s="1" t="s">
        <v>869</v>
      </c>
      <c r="B45" s="488" t="str">
        <f t="shared" ref="B45:C45" si="9">B32</f>
        <v>TRAK-P.6</v>
      </c>
      <c r="C45" s="488">
        <f t="shared" si="9"/>
        <v>0</v>
      </c>
      <c r="D45" s="636">
        <f t="shared" si="5"/>
        <v>0</v>
      </c>
      <c r="E45" s="486">
        <f>VLOOKUP(E$39,'11'!$B$173:$C$178,2,FALSE)</f>
        <v>0</v>
      </c>
      <c r="F45" s="485">
        <f>VLOOKUP(F$39,'11'!$B$173:$C$178,2,FALSE)</f>
        <v>0</v>
      </c>
      <c r="G45" s="485">
        <f>VLOOKUP(G$39,'11'!$B$173:$C$178,2,FALSE)</f>
        <v>0</v>
      </c>
      <c r="H45" s="485">
        <f>VLOOKUP(H$39,'11'!$B$173:$C$178,2,FALSE)</f>
        <v>0</v>
      </c>
      <c r="I45" s="485">
        <f>VLOOKUP(I$39,'11'!$B$173:$C$178,2,FALSE)</f>
        <v>0</v>
      </c>
      <c r="J45" s="485">
        <f>VLOOKUP(J$39,'11'!$B$173:$C$178,2,FALSE)</f>
        <v>0</v>
      </c>
    </row>
    <row r="46" spans="1:24" x14ac:dyDescent="0.3">
      <c r="A46" s="1" t="s">
        <v>885</v>
      </c>
      <c r="B46" s="488" t="str">
        <f t="shared" ref="B46:C46" si="10">B33</f>
        <v>TRAK-P.7</v>
      </c>
      <c r="C46" s="488">
        <f t="shared" si="10"/>
        <v>0</v>
      </c>
      <c r="D46" s="636">
        <f t="shared" si="5"/>
        <v>0</v>
      </c>
      <c r="E46" s="486">
        <f>VLOOKUP(E$39,'11'!$B$189:$C$194,2,FALSE)</f>
        <v>0</v>
      </c>
      <c r="F46" s="485">
        <f>VLOOKUP(F$39,'11'!$B$189:$C$194,2,FALSE)</f>
        <v>0</v>
      </c>
      <c r="G46" s="485">
        <f>VLOOKUP(G$39,'11'!$B$189:$C$194,2,FALSE)</f>
        <v>0</v>
      </c>
      <c r="H46" s="485">
        <f>VLOOKUP(H$39,'11'!$B$189:$C$194,2,FALSE)</f>
        <v>0</v>
      </c>
      <c r="I46" s="485">
        <f>VLOOKUP(I$39,'11'!$B$189:$C$194,2,FALSE)</f>
        <v>0</v>
      </c>
      <c r="J46" s="485">
        <f>VLOOKUP(J$39,'11'!$B$189:$C$194,2,FALSE)</f>
        <v>0</v>
      </c>
    </row>
    <row r="47" spans="1:24" x14ac:dyDescent="0.3">
      <c r="A47" s="1" t="s">
        <v>901</v>
      </c>
      <c r="B47" s="488" t="str">
        <f t="shared" ref="B47:C47" si="11">B34</f>
        <v>TRAK-P.8</v>
      </c>
      <c r="C47" s="488">
        <f t="shared" si="11"/>
        <v>0</v>
      </c>
      <c r="D47" s="636">
        <f t="shared" si="5"/>
        <v>0</v>
      </c>
      <c r="E47" s="486">
        <f>VLOOKUP(E$39,'11'!$B$205:$C$210,2,FALSE)</f>
        <v>0</v>
      </c>
      <c r="F47" s="485">
        <f>VLOOKUP(F$39,'11'!$B$205:$C$210,2,FALSE)</f>
        <v>0</v>
      </c>
      <c r="G47" s="485">
        <f>VLOOKUP(G$39,'11'!$B$205:$C$210,2,FALSE)</f>
        <v>0</v>
      </c>
      <c r="H47" s="485">
        <f>VLOOKUP(H$39,'11'!$B$205:$C$210,2,FALSE)</f>
        <v>0</v>
      </c>
      <c r="I47" s="485">
        <f>VLOOKUP(I$39,'11'!$B$205:$C$210,2,FALSE)</f>
        <v>0</v>
      </c>
      <c r="J47" s="485">
        <f>VLOOKUP(J$39,'11'!$B$205:$C$210,2,FALSE)</f>
        <v>0</v>
      </c>
    </row>
    <row r="48" spans="1:24" x14ac:dyDescent="0.3">
      <c r="A48" s="1" t="s">
        <v>917</v>
      </c>
      <c r="B48" s="488" t="str">
        <f t="shared" ref="B48:C48" si="12">B35</f>
        <v>TRAK-P.9</v>
      </c>
      <c r="C48" s="488">
        <f t="shared" si="12"/>
        <v>0</v>
      </c>
      <c r="D48" s="636">
        <f t="shared" si="5"/>
        <v>0</v>
      </c>
      <c r="E48" s="486">
        <f>VLOOKUP(E$39,'11'!$B$221:$C$226,2,FALSE)</f>
        <v>0</v>
      </c>
      <c r="F48" s="485">
        <f>VLOOKUP(F$39,'11'!$B$221:$C$226,2,FALSE)</f>
        <v>0</v>
      </c>
      <c r="G48" s="485">
        <f>VLOOKUP(G$39,'11'!$B$221:$C$226,2,FALSE)</f>
        <v>0</v>
      </c>
      <c r="H48" s="485">
        <f>VLOOKUP(H$39,'11'!$B$221:$C$226,2,FALSE)</f>
        <v>0</v>
      </c>
      <c r="I48" s="485">
        <f>VLOOKUP(I$39,'11'!$B$221:$C$226,2,FALSE)</f>
        <v>0</v>
      </c>
      <c r="J48" s="485">
        <f>VLOOKUP(J$39,'11'!$B$221:$C$226,2,FALSE)</f>
        <v>0</v>
      </c>
    </row>
    <row r="49" spans="1:10" x14ac:dyDescent="0.3">
      <c r="A49" s="1" t="s">
        <v>933</v>
      </c>
      <c r="B49" s="488" t="str">
        <f t="shared" ref="B49:C49" si="13">B36</f>
        <v>TRAK-P.10</v>
      </c>
      <c r="C49" s="488">
        <f t="shared" si="13"/>
        <v>0</v>
      </c>
      <c r="D49" s="636">
        <f t="shared" si="5"/>
        <v>0</v>
      </c>
      <c r="E49" s="486">
        <f>VLOOKUP(E$39,'11'!$B$237:$C$242,2,FALSE)</f>
        <v>0</v>
      </c>
      <c r="F49" s="485">
        <f>VLOOKUP(F$39,'11'!$B$237:$C$242,2,FALSE)</f>
        <v>0</v>
      </c>
      <c r="G49" s="485">
        <f>VLOOKUP(G$39,'11'!$B$237:$C$242,2,FALSE)</f>
        <v>0</v>
      </c>
      <c r="H49" s="485">
        <f>VLOOKUP(H$39,'11'!$B$237:$C$242,2,FALSE)</f>
        <v>0</v>
      </c>
      <c r="I49" s="485">
        <f>VLOOKUP(I$39,'11'!$B$237:$C$242,2,FALSE)</f>
        <v>0</v>
      </c>
      <c r="J49" s="485">
        <f>VLOOKUP(J$39,'11'!$B$237:$C$242,2,FALSE)</f>
        <v>0</v>
      </c>
    </row>
    <row r="52" spans="1:10" x14ac:dyDescent="0.3">
      <c r="C52" s="596" t="s">
        <v>1611</v>
      </c>
    </row>
    <row r="53" spans="1:10" x14ac:dyDescent="0.3">
      <c r="C53" s="229" t="s">
        <v>1612</v>
      </c>
    </row>
    <row r="54" spans="1:10" x14ac:dyDescent="0.3">
      <c r="C54" s="597" t="s">
        <v>1641</v>
      </c>
    </row>
    <row r="55" spans="1:10" ht="43.2" x14ac:dyDescent="0.3">
      <c r="C55" s="335" t="s">
        <v>1639</v>
      </c>
    </row>
  </sheetData>
  <phoneticPr fontId="8" type="noConversion"/>
  <dataValidations count="1">
    <dataValidation type="whole" allowBlank="1" showInputMessage="1" showErrorMessage="1" prompt="Įveskite sveiką skaičių. Maksimali reikšmė - 50" sqref="E8:X8" xr:uid="{00000000-0002-0000-1600-000000000000}">
      <formula1>0</formula1>
      <formula2>50</formula2>
    </dataValidation>
  </dataValidations>
  <pageMargins left="0.70866141732283472" right="0.70866141732283472" top="0.74803149606299213" bottom="0.74803149606299213" header="0.31496062992125984" footer="0.31496062992125984"/>
  <pageSetup paperSize="9" scale="52" fitToHeight="0" orientation="landscape" horizontalDpi="4294967293" verticalDpi="0" r:id="rId1"/>
  <rowBreaks count="1" manualBreakCount="1">
    <brk id="22" max="16383" man="1"/>
  </rowBreaks>
  <colBreaks count="1" manualBreakCount="1">
    <brk id="13" max="47"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sheetPr>
  <dimension ref="A1:AE78"/>
  <sheetViews>
    <sheetView zoomScaleNormal="100" workbookViewId="0">
      <selection activeCell="B1" sqref="B1"/>
    </sheetView>
  </sheetViews>
  <sheetFormatPr defaultColWidth="9.109375" defaultRowHeight="14.4" x14ac:dyDescent="0.3"/>
  <cols>
    <col min="1" max="1" width="8.6640625" style="13" customWidth="1"/>
    <col min="2" max="2" width="12.6640625" style="13" customWidth="1"/>
    <col min="3" max="3" width="70.5546875" style="13" customWidth="1"/>
    <col min="4" max="30" width="11.6640625" style="13" customWidth="1"/>
    <col min="31" max="31" width="32.6640625" style="13" customWidth="1"/>
    <col min="32" max="16384" width="9.109375" style="13"/>
  </cols>
  <sheetData>
    <row r="1" spans="1:31" s="42" customFormat="1" ht="18" x14ac:dyDescent="0.3">
      <c r="A1" s="44" t="s">
        <v>242</v>
      </c>
      <c r="B1" s="44" t="str">
        <f>'15'!B1</f>
        <v>Preliminarus VPS įgyvendinimo planas</v>
      </c>
      <c r="C1" s="44"/>
      <c r="D1" s="44"/>
      <c r="F1" s="44"/>
      <c r="G1" s="44"/>
      <c r="H1" s="44"/>
      <c r="I1" s="44"/>
      <c r="J1" s="44"/>
      <c r="K1" s="44"/>
      <c r="L1" s="108" t="s">
        <v>1512</v>
      </c>
      <c r="M1" s="44"/>
      <c r="N1" s="44"/>
      <c r="O1" s="44"/>
      <c r="P1" s="44"/>
      <c r="Q1" s="44"/>
      <c r="R1" s="44"/>
      <c r="S1" s="44"/>
      <c r="T1" s="44"/>
      <c r="U1" s="44"/>
      <c r="V1" s="44"/>
      <c r="W1" s="44"/>
      <c r="X1" s="44"/>
      <c r="Y1" s="44"/>
      <c r="Z1" s="44"/>
      <c r="AA1" s="44"/>
      <c r="AB1" s="44"/>
      <c r="AC1" s="44"/>
      <c r="AD1" s="44"/>
      <c r="AE1" s="44"/>
    </row>
    <row r="2" spans="1:31" x14ac:dyDescent="0.3">
      <c r="A2" s="1"/>
      <c r="B2" s="1"/>
      <c r="C2" s="1"/>
      <c r="D2" s="1"/>
      <c r="E2" s="1"/>
      <c r="F2" s="1"/>
      <c r="G2" s="1"/>
      <c r="H2" s="1"/>
      <c r="I2" s="1"/>
      <c r="J2" s="1"/>
      <c r="K2" s="1"/>
      <c r="L2" s="605" t="s">
        <v>1612</v>
      </c>
      <c r="M2" s="1"/>
      <c r="N2" s="1"/>
      <c r="O2" s="1"/>
      <c r="P2" s="1"/>
      <c r="Q2" s="1"/>
      <c r="R2" s="1"/>
      <c r="S2" s="1"/>
      <c r="T2" s="1"/>
      <c r="U2" s="1"/>
      <c r="V2" s="1"/>
      <c r="W2" s="1"/>
      <c r="X2" s="1"/>
      <c r="Y2" s="1"/>
      <c r="Z2" s="1"/>
      <c r="AA2" s="1"/>
      <c r="AB2" s="1"/>
      <c r="AC2" s="1"/>
      <c r="AD2" s="1"/>
      <c r="AE2" s="1"/>
    </row>
    <row r="3" spans="1:31" x14ac:dyDescent="0.3">
      <c r="A3" s="1"/>
      <c r="B3" s="140" t="s">
        <v>1272</v>
      </c>
      <c r="C3" s="205" t="str">
        <f>'1'!C8</f>
        <v>TRAK</v>
      </c>
      <c r="D3" s="1"/>
      <c r="E3" s="1"/>
      <c r="F3" s="1"/>
      <c r="G3" s="1"/>
      <c r="H3" s="1"/>
      <c r="I3" s="1"/>
      <c r="J3" s="1"/>
      <c r="K3" s="1"/>
      <c r="L3" s="606" t="s">
        <v>1658</v>
      </c>
      <c r="M3" s="1"/>
      <c r="N3" s="1"/>
      <c r="O3" s="1"/>
      <c r="P3" s="1"/>
      <c r="Q3" s="1"/>
      <c r="R3" s="1"/>
      <c r="S3" s="1"/>
      <c r="T3" s="1"/>
      <c r="U3" s="1"/>
      <c r="V3" s="1"/>
      <c r="W3" s="1"/>
      <c r="X3" s="1"/>
      <c r="Y3" s="1"/>
      <c r="Z3" s="1"/>
      <c r="AA3" s="1"/>
      <c r="AB3" s="1"/>
      <c r="AC3" s="1"/>
      <c r="AD3" s="1"/>
      <c r="AE3" s="1"/>
    </row>
    <row r="4" spans="1:31" customFormat="1" x14ac:dyDescent="0.3">
      <c r="L4" s="605" t="s">
        <v>1639</v>
      </c>
    </row>
    <row r="5" spans="1:31" ht="43.2" x14ac:dyDescent="0.3">
      <c r="B5" s="21" t="s">
        <v>54</v>
      </c>
      <c r="C5" s="20" t="s">
        <v>53</v>
      </c>
      <c r="D5" s="769" t="s">
        <v>100</v>
      </c>
      <c r="E5" s="769"/>
      <c r="F5" s="769"/>
      <c r="G5" s="769"/>
      <c r="H5" s="769" t="s">
        <v>101</v>
      </c>
      <c r="I5" s="769"/>
      <c r="J5" s="769"/>
      <c r="K5" s="769"/>
    </row>
    <row r="6" spans="1:31" x14ac:dyDescent="0.3">
      <c r="B6" s="21"/>
      <c r="C6" s="20"/>
      <c r="D6" s="224" t="s">
        <v>96</v>
      </c>
      <c r="E6" s="224" t="s">
        <v>97</v>
      </c>
      <c r="F6" s="224" t="s">
        <v>98</v>
      </c>
      <c r="G6" s="224" t="s">
        <v>99</v>
      </c>
      <c r="H6" s="224" t="s">
        <v>96</v>
      </c>
      <c r="I6" s="224" t="s">
        <v>97</v>
      </c>
      <c r="J6" s="224" t="s">
        <v>98</v>
      </c>
      <c r="K6" s="224" t="s">
        <v>99</v>
      </c>
    </row>
    <row r="7" spans="1:31" x14ac:dyDescent="0.3">
      <c r="B7" s="692" t="s">
        <v>0</v>
      </c>
      <c r="C7" s="184" t="str">
        <f>'7'!C7</f>
        <v>Kraštovaizdžio išsaugojimas ir pritaikymas poilsiui, sveikatinimui, turzmui</v>
      </c>
      <c r="D7" s="693">
        <f>'15'!G8</f>
        <v>0</v>
      </c>
      <c r="E7" s="693">
        <f>'15'!H8</f>
        <v>0</v>
      </c>
      <c r="F7" s="693">
        <f>'15'!I8</f>
        <v>0</v>
      </c>
      <c r="G7" s="693">
        <f>'15'!J8</f>
        <v>24000</v>
      </c>
      <c r="H7" s="693">
        <f>'15'!K8</f>
        <v>0</v>
      </c>
      <c r="I7" s="693">
        <f>'15'!L8</f>
        <v>48000</v>
      </c>
      <c r="J7" s="693">
        <f>'15'!M8</f>
        <v>0</v>
      </c>
      <c r="K7" s="693">
        <f>'15'!N8</f>
        <v>0</v>
      </c>
    </row>
    <row r="8" spans="1:31" x14ac:dyDescent="0.3">
      <c r="B8" s="692" t="s">
        <v>1</v>
      </c>
      <c r="C8" s="184" t="str">
        <f>'7'!C8</f>
        <v>Tvarios aplinkos kūrimas, aplinkosauginio sąmoningumo didinimas</v>
      </c>
      <c r="D8" s="693">
        <f>'15'!G9</f>
        <v>0</v>
      </c>
      <c r="E8" s="693">
        <f>'15'!H9</f>
        <v>0</v>
      </c>
      <c r="F8" s="693">
        <f>'15'!I9</f>
        <v>0</v>
      </c>
      <c r="G8" s="693">
        <f>'15'!J9</f>
        <v>0</v>
      </c>
      <c r="H8" s="693">
        <f>'15'!K9</f>
        <v>11967</v>
      </c>
      <c r="I8" s="693">
        <f>'15'!L9</f>
        <v>0</v>
      </c>
      <c r="J8" s="693">
        <f>'15'!M9</f>
        <v>0</v>
      </c>
      <c r="K8" s="693">
        <f>'15'!N9</f>
        <v>0</v>
      </c>
    </row>
    <row r="9" spans="1:31" ht="28.8" x14ac:dyDescent="0.3">
      <c r="B9" s="692" t="s">
        <v>2</v>
      </c>
      <c r="C9" s="184" t="str">
        <f>'7'!C9</f>
        <v>Jaunimo ir su jaunimu dirbančių organizacijų stiprinimas, jaunimo užimtumo įvairinimas</v>
      </c>
      <c r="D9" s="693">
        <f>'15'!G10</f>
        <v>0</v>
      </c>
      <c r="E9" s="693">
        <f>'15'!H10</f>
        <v>0</v>
      </c>
      <c r="F9" s="693">
        <f>'15'!I10</f>
        <v>20000</v>
      </c>
      <c r="G9" s="693">
        <f>'15'!J10</f>
        <v>0</v>
      </c>
      <c r="H9" s="693">
        <f>'15'!K10</f>
        <v>0</v>
      </c>
      <c r="I9" s="693">
        <f>'15'!L10</f>
        <v>10000</v>
      </c>
      <c r="J9" s="693">
        <f>'15'!M10</f>
        <v>0</v>
      </c>
      <c r="K9" s="693">
        <f>'15'!N10</f>
        <v>0</v>
      </c>
    </row>
    <row r="10" spans="1:31" x14ac:dyDescent="0.3">
      <c r="B10" s="692" t="s">
        <v>3</v>
      </c>
      <c r="C10" s="184" t="str">
        <f>'7'!C10</f>
        <v>Potencialių pareiškėjų ir projektų vykdytojų mokymai</v>
      </c>
      <c r="D10" s="693">
        <f>'15'!G11</f>
        <v>0</v>
      </c>
      <c r="E10" s="693">
        <f>'15'!H11</f>
        <v>0</v>
      </c>
      <c r="F10" s="693">
        <f>'15'!I11</f>
        <v>20000</v>
      </c>
      <c r="G10" s="693">
        <f>'15'!J11</f>
        <v>0</v>
      </c>
      <c r="H10" s="693">
        <f>'15'!K11</f>
        <v>0</v>
      </c>
      <c r="I10" s="693">
        <f>'15'!L11</f>
        <v>30000</v>
      </c>
      <c r="J10" s="693">
        <f>'15'!M11</f>
        <v>0</v>
      </c>
      <c r="K10" s="693">
        <f>'15'!N11</f>
        <v>0</v>
      </c>
    </row>
    <row r="11" spans="1:31" x14ac:dyDescent="0.3">
      <c r="B11" s="692" t="s">
        <v>4</v>
      </c>
      <c r="C11" s="184" t="str">
        <f>'7'!C11</f>
        <v>Skaitmeninių, informacinių, komunikacinių technologijų taikymas versle</v>
      </c>
      <c r="D11" s="693">
        <f>'15'!G12</f>
        <v>0</v>
      </c>
      <c r="E11" s="693">
        <f>'15'!H12</f>
        <v>0</v>
      </c>
      <c r="F11" s="693">
        <f>'15'!I12</f>
        <v>0</v>
      </c>
      <c r="G11" s="693">
        <f>'15'!J12</f>
        <v>0</v>
      </c>
      <c r="H11" s="693">
        <f>'15'!K12</f>
        <v>70000</v>
      </c>
      <c r="I11" s="693">
        <f>'15'!L12</f>
        <v>0</v>
      </c>
      <c r="J11" s="693">
        <f>'15'!M12</f>
        <v>0</v>
      </c>
      <c r="K11" s="693">
        <f>'15'!N12</f>
        <v>0</v>
      </c>
    </row>
    <row r="12" spans="1:31" x14ac:dyDescent="0.3">
      <c r="B12" s="692" t="s">
        <v>5</v>
      </c>
      <c r="C12" s="184" t="str">
        <f>'7'!C12</f>
        <v>Vietos produktų /paslaugų kūrimas ir (ar) populiarinimas taikant inovacijas</v>
      </c>
      <c r="D12" s="693">
        <f>'15'!G13</f>
        <v>0</v>
      </c>
      <c r="E12" s="693">
        <f>'15'!H13</f>
        <v>0</v>
      </c>
      <c r="F12" s="693">
        <f>'15'!I13</f>
        <v>0</v>
      </c>
      <c r="G12" s="693">
        <f>'15'!J13</f>
        <v>0</v>
      </c>
      <c r="H12" s="693">
        <f>'15'!K13</f>
        <v>0</v>
      </c>
      <c r="I12" s="693">
        <f>'15'!L13</f>
        <v>0</v>
      </c>
      <c r="J12" s="693">
        <f>'15'!M13</f>
        <v>0</v>
      </c>
      <c r="K12" s="693">
        <f>'15'!N13</f>
        <v>0</v>
      </c>
    </row>
    <row r="13" spans="1:31" x14ac:dyDescent="0.3">
      <c r="B13" s="692" t="s">
        <v>6</v>
      </c>
      <c r="C13" s="184" t="str">
        <f>'7'!C13</f>
        <v>Paslaugų įvairinimas/kūrimas, stiprinant materialinę bazę ir (ar) kompetencijas</v>
      </c>
      <c r="D13" s="693">
        <f>'15'!G14</f>
        <v>0</v>
      </c>
      <c r="E13" s="693">
        <f>'15'!H14</f>
        <v>0</v>
      </c>
      <c r="F13" s="693">
        <f>'15'!I14</f>
        <v>0</v>
      </c>
      <c r="G13" s="693">
        <f>'15'!J14</f>
        <v>0</v>
      </c>
      <c r="H13" s="693">
        <f>'15'!K14</f>
        <v>0</v>
      </c>
      <c r="I13" s="693">
        <f>'15'!L14</f>
        <v>140000</v>
      </c>
      <c r="J13" s="693">
        <f>'15'!M14</f>
        <v>0</v>
      </c>
      <c r="K13" s="693">
        <f>'15'!N14</f>
        <v>0</v>
      </c>
    </row>
    <row r="14" spans="1:31" ht="28.8" x14ac:dyDescent="0.3">
      <c r="B14" s="692" t="s">
        <v>7</v>
      </c>
      <c r="C14" s="184" t="str">
        <f>'7'!C14</f>
        <v xml:space="preserve">Vietos gyventojų socialinio aktyvumo bei verslumo skatinimas įtraukiant pažeidžiamas grupes </v>
      </c>
      <c r="D14" s="693">
        <f>'15'!G15</f>
        <v>0</v>
      </c>
      <c r="E14" s="693">
        <f>'15'!H15</f>
        <v>0</v>
      </c>
      <c r="F14" s="693">
        <f>'15'!I15</f>
        <v>100000</v>
      </c>
      <c r="G14" s="693">
        <f>'15'!J15</f>
        <v>0</v>
      </c>
      <c r="H14" s="693">
        <f>'15'!K15</f>
        <v>0</v>
      </c>
      <c r="I14" s="693">
        <f>'15'!L15</f>
        <v>0</v>
      </c>
      <c r="J14" s="693">
        <f>'15'!M15</f>
        <v>100000</v>
      </c>
      <c r="K14" s="693">
        <f>'15'!N15</f>
        <v>0</v>
      </c>
    </row>
    <row r="15" spans="1:31" x14ac:dyDescent="0.3">
      <c r="B15" s="692" t="s">
        <v>8</v>
      </c>
      <c r="C15" s="184" t="str">
        <f>'7'!C15</f>
        <v>Bendruomeninio verslo kūrimas skatinant savanorystę</v>
      </c>
      <c r="D15" s="693">
        <f>'15'!G16</f>
        <v>0</v>
      </c>
      <c r="E15" s="693">
        <f>'15'!H16</f>
        <v>0</v>
      </c>
      <c r="F15" s="693">
        <f>'15'!I16</f>
        <v>0</v>
      </c>
      <c r="G15" s="693">
        <f>'15'!J16</f>
        <v>0</v>
      </c>
      <c r="H15" s="693">
        <f>'15'!K16</f>
        <v>0</v>
      </c>
      <c r="I15" s="693">
        <f>'15'!L16</f>
        <v>0</v>
      </c>
      <c r="J15" s="693">
        <f>'15'!M16</f>
        <v>0</v>
      </c>
      <c r="K15" s="693">
        <f>'15'!N16</f>
        <v>0</v>
      </c>
    </row>
    <row r="16" spans="1:31" x14ac:dyDescent="0.3">
      <c r="B16" s="692" t="s">
        <v>9</v>
      </c>
      <c r="C16" s="184" t="str">
        <f>'7'!C16</f>
        <v>Tarptautinis, teritorinis bendradarbiavimas</v>
      </c>
      <c r="D16" s="693">
        <f>'15'!G17</f>
        <v>0</v>
      </c>
      <c r="E16" s="693">
        <f>'15'!H17</f>
        <v>0</v>
      </c>
      <c r="F16" s="693">
        <f>'15'!I17</f>
        <v>0</v>
      </c>
      <c r="G16" s="693">
        <f>'15'!J17</f>
        <v>0</v>
      </c>
      <c r="H16" s="693">
        <f>'15'!K17</f>
        <v>0</v>
      </c>
      <c r="I16" s="693">
        <f>'15'!L17</f>
        <v>0</v>
      </c>
      <c r="J16" s="693">
        <f>'15'!M17</f>
        <v>0</v>
      </c>
      <c r="K16" s="693">
        <f>'15'!N17</f>
        <v>0</v>
      </c>
    </row>
    <row r="17" spans="2:11" x14ac:dyDescent="0.3">
      <c r="B17" s="692" t="s">
        <v>43</v>
      </c>
      <c r="C17" s="184">
        <f>'7'!C17</f>
        <v>0</v>
      </c>
      <c r="D17" s="693">
        <f>'15'!G18</f>
        <v>0</v>
      </c>
      <c r="E17" s="693">
        <f>'15'!H18</f>
        <v>0</v>
      </c>
      <c r="F17" s="693">
        <f>'15'!I18</f>
        <v>0</v>
      </c>
      <c r="G17" s="693">
        <f>'15'!J18</f>
        <v>0</v>
      </c>
      <c r="H17" s="693">
        <f>'15'!K18</f>
        <v>0</v>
      </c>
      <c r="I17" s="693">
        <f>'15'!L18</f>
        <v>0</v>
      </c>
      <c r="J17" s="693">
        <f>'15'!M18</f>
        <v>0</v>
      </c>
      <c r="K17" s="693">
        <f>'15'!N18</f>
        <v>0</v>
      </c>
    </row>
    <row r="18" spans="2:11" x14ac:dyDescent="0.3">
      <c r="B18" s="692" t="s">
        <v>44</v>
      </c>
      <c r="C18" s="184">
        <f>'7'!C18</f>
        <v>0</v>
      </c>
      <c r="D18" s="693">
        <f>'15'!G19</f>
        <v>0</v>
      </c>
      <c r="E18" s="693">
        <f>'15'!H19</f>
        <v>0</v>
      </c>
      <c r="F18" s="693">
        <f>'15'!I19</f>
        <v>0</v>
      </c>
      <c r="G18" s="693">
        <f>'15'!J19</f>
        <v>0</v>
      </c>
      <c r="H18" s="693">
        <f>'15'!K19</f>
        <v>0</v>
      </c>
      <c r="I18" s="693">
        <f>'15'!L19</f>
        <v>0</v>
      </c>
      <c r="J18" s="693">
        <f>'15'!M19</f>
        <v>0</v>
      </c>
      <c r="K18" s="693">
        <f>'15'!N19</f>
        <v>0</v>
      </c>
    </row>
    <row r="19" spans="2:11" x14ac:dyDescent="0.3">
      <c r="B19" s="692" t="s">
        <v>45</v>
      </c>
      <c r="C19" s="184">
        <f>'7'!C19</f>
        <v>0</v>
      </c>
      <c r="D19" s="693">
        <f>'15'!G20</f>
        <v>0</v>
      </c>
      <c r="E19" s="693">
        <f>'15'!H20</f>
        <v>0</v>
      </c>
      <c r="F19" s="693">
        <f>'15'!I20</f>
        <v>0</v>
      </c>
      <c r="G19" s="693">
        <f>'15'!J20</f>
        <v>0</v>
      </c>
      <c r="H19" s="693">
        <f>'15'!K20</f>
        <v>0</v>
      </c>
      <c r="I19" s="693">
        <f>'15'!L20</f>
        <v>0</v>
      </c>
      <c r="J19" s="693">
        <f>'15'!M20</f>
        <v>0</v>
      </c>
      <c r="K19" s="693">
        <f>'15'!N20</f>
        <v>0</v>
      </c>
    </row>
    <row r="20" spans="2:11" x14ac:dyDescent="0.3">
      <c r="B20" s="692" t="s">
        <v>46</v>
      </c>
      <c r="C20" s="184">
        <f>'7'!C20</f>
        <v>0</v>
      </c>
      <c r="D20" s="693">
        <f>'15'!G21</f>
        <v>0</v>
      </c>
      <c r="E20" s="693">
        <f>'15'!H21</f>
        <v>0</v>
      </c>
      <c r="F20" s="693">
        <f>'15'!I21</f>
        <v>0</v>
      </c>
      <c r="G20" s="693">
        <f>'15'!J21</f>
        <v>0</v>
      </c>
      <c r="H20" s="693">
        <f>'15'!K21</f>
        <v>0</v>
      </c>
      <c r="I20" s="693">
        <f>'15'!L21</f>
        <v>0</v>
      </c>
      <c r="J20" s="693">
        <f>'15'!M21</f>
        <v>0</v>
      </c>
      <c r="K20" s="693">
        <f>'15'!N21</f>
        <v>0</v>
      </c>
    </row>
    <row r="21" spans="2:11" x14ac:dyDescent="0.3">
      <c r="B21" s="692" t="s">
        <v>47</v>
      </c>
      <c r="C21" s="184">
        <f>'7'!C21</f>
        <v>0</v>
      </c>
      <c r="D21" s="693">
        <f>'15'!G22</f>
        <v>0</v>
      </c>
      <c r="E21" s="693">
        <f>'15'!H22</f>
        <v>0</v>
      </c>
      <c r="F21" s="693">
        <f>'15'!I22</f>
        <v>0</v>
      </c>
      <c r="G21" s="693">
        <f>'15'!J22</f>
        <v>0</v>
      </c>
      <c r="H21" s="693">
        <f>'15'!K22</f>
        <v>0</v>
      </c>
      <c r="I21" s="693">
        <f>'15'!L22</f>
        <v>0</v>
      </c>
      <c r="J21" s="693">
        <f>'15'!M22</f>
        <v>0</v>
      </c>
      <c r="K21" s="693">
        <f>'15'!N22</f>
        <v>0</v>
      </c>
    </row>
    <row r="22" spans="2:11" x14ac:dyDescent="0.3">
      <c r="B22" s="692" t="s">
        <v>48</v>
      </c>
      <c r="C22" s="184">
        <f>'7'!C22</f>
        <v>0</v>
      </c>
      <c r="D22" s="693">
        <f>'15'!G23</f>
        <v>0</v>
      </c>
      <c r="E22" s="693">
        <f>'15'!H23</f>
        <v>0</v>
      </c>
      <c r="F22" s="693">
        <f>'15'!I23</f>
        <v>0</v>
      </c>
      <c r="G22" s="693">
        <f>'15'!J23</f>
        <v>0</v>
      </c>
      <c r="H22" s="693">
        <f>'15'!K23</f>
        <v>0</v>
      </c>
      <c r="I22" s="693">
        <f>'15'!L23</f>
        <v>0</v>
      </c>
      <c r="J22" s="693">
        <f>'15'!M23</f>
        <v>0</v>
      </c>
      <c r="K22" s="693">
        <f>'15'!N23</f>
        <v>0</v>
      </c>
    </row>
    <row r="23" spans="2:11" x14ac:dyDescent="0.3">
      <c r="B23" s="692" t="s">
        <v>49</v>
      </c>
      <c r="C23" s="184">
        <f>'7'!C23</f>
        <v>0</v>
      </c>
      <c r="D23" s="693">
        <f>'15'!G24</f>
        <v>0</v>
      </c>
      <c r="E23" s="693">
        <f>'15'!H24</f>
        <v>0</v>
      </c>
      <c r="F23" s="693">
        <f>'15'!I24</f>
        <v>0</v>
      </c>
      <c r="G23" s="693">
        <f>'15'!J24</f>
        <v>0</v>
      </c>
      <c r="H23" s="693">
        <f>'15'!K24</f>
        <v>0</v>
      </c>
      <c r="I23" s="693">
        <f>'15'!L24</f>
        <v>0</v>
      </c>
      <c r="J23" s="693">
        <f>'15'!M24</f>
        <v>0</v>
      </c>
      <c r="K23" s="693">
        <f>'15'!N24</f>
        <v>0</v>
      </c>
    </row>
    <row r="24" spans="2:11" x14ac:dyDescent="0.3">
      <c r="B24" s="692" t="s">
        <v>50</v>
      </c>
      <c r="C24" s="184">
        <f>'7'!C24</f>
        <v>0</v>
      </c>
      <c r="D24" s="693">
        <f>'15'!G25</f>
        <v>0</v>
      </c>
      <c r="E24" s="693">
        <f>'15'!H25</f>
        <v>0</v>
      </c>
      <c r="F24" s="693">
        <f>'15'!I25</f>
        <v>0</v>
      </c>
      <c r="G24" s="693">
        <f>'15'!J25</f>
        <v>0</v>
      </c>
      <c r="H24" s="693">
        <f>'15'!K25</f>
        <v>0</v>
      </c>
      <c r="I24" s="693">
        <f>'15'!L25</f>
        <v>0</v>
      </c>
      <c r="J24" s="693">
        <f>'15'!M25</f>
        <v>0</v>
      </c>
      <c r="K24" s="693">
        <f>'15'!N25</f>
        <v>0</v>
      </c>
    </row>
    <row r="25" spans="2:11" x14ac:dyDescent="0.3">
      <c r="B25" s="692" t="s">
        <v>51</v>
      </c>
      <c r="C25" s="184">
        <f>'7'!C25</f>
        <v>0</v>
      </c>
      <c r="D25" s="693">
        <f>'15'!G26</f>
        <v>0</v>
      </c>
      <c r="E25" s="693">
        <f>'15'!H26</f>
        <v>0</v>
      </c>
      <c r="F25" s="693">
        <f>'15'!I26</f>
        <v>0</v>
      </c>
      <c r="G25" s="693">
        <f>'15'!J26</f>
        <v>0</v>
      </c>
      <c r="H25" s="693">
        <f>'15'!K26</f>
        <v>0</v>
      </c>
      <c r="I25" s="693">
        <f>'15'!L26</f>
        <v>0</v>
      </c>
      <c r="J25" s="693">
        <f>'15'!M26</f>
        <v>0</v>
      </c>
      <c r="K25" s="693">
        <f>'15'!N26</f>
        <v>0</v>
      </c>
    </row>
    <row r="26" spans="2:11" x14ac:dyDescent="0.3">
      <c r="B26" s="692" t="s">
        <v>52</v>
      </c>
      <c r="C26" s="184">
        <f>'7'!C26</f>
        <v>0</v>
      </c>
      <c r="D26" s="693">
        <f>'15'!G27</f>
        <v>0</v>
      </c>
      <c r="E26" s="693">
        <f>'15'!H27</f>
        <v>0</v>
      </c>
      <c r="F26" s="693">
        <f>'15'!I27</f>
        <v>0</v>
      </c>
      <c r="G26" s="693">
        <f>'15'!J27</f>
        <v>0</v>
      </c>
      <c r="H26" s="693">
        <f>'15'!K27</f>
        <v>0</v>
      </c>
      <c r="I26" s="693">
        <f>'15'!L27</f>
        <v>0</v>
      </c>
      <c r="J26" s="693">
        <f>'15'!M27</f>
        <v>0</v>
      </c>
      <c r="K26" s="693">
        <f>'15'!N27</f>
        <v>0</v>
      </c>
    </row>
    <row r="27" spans="2:11" x14ac:dyDescent="0.3">
      <c r="B27" s="23"/>
      <c r="C27" s="23" t="s">
        <v>160</v>
      </c>
      <c r="D27" s="695">
        <f>'15'!G28</f>
        <v>0</v>
      </c>
      <c r="E27" s="695">
        <f>'15'!H28</f>
        <v>0</v>
      </c>
      <c r="F27" s="695">
        <f>'15'!I28</f>
        <v>140000</v>
      </c>
      <c r="G27" s="695">
        <f>'15'!J28</f>
        <v>24000</v>
      </c>
      <c r="H27" s="695">
        <f>'15'!K28</f>
        <v>81967</v>
      </c>
      <c r="I27" s="695">
        <f>'15'!L28</f>
        <v>228000</v>
      </c>
      <c r="J27" s="695">
        <f>'15'!M28</f>
        <v>100000</v>
      </c>
      <c r="K27" s="695">
        <f>'15'!N28</f>
        <v>0</v>
      </c>
    </row>
    <row r="28" spans="2:11" ht="30" customHeight="1" x14ac:dyDescent="0.3">
      <c r="B28" s="696" t="s">
        <v>1295</v>
      </c>
      <c r="C28" s="768" t="str">
        <f>'15'!C29</f>
        <v>Faktinis kvietimų skaičius konkrečiais metais gali nesutapti su lentelėje nurodytu. Konkrečių metų kvietimai suplanuojami rengiant metinį kvietimų grafiką, kuris skelbiamas VVG svetainėje.</v>
      </c>
      <c r="D28" s="768"/>
      <c r="E28" s="768"/>
      <c r="F28" s="768"/>
      <c r="G28" s="768"/>
      <c r="H28" s="768"/>
      <c r="I28" s="768"/>
      <c r="J28" s="768"/>
      <c r="K28" s="768"/>
    </row>
    <row r="29" spans="2:11" ht="15.75" customHeight="1" x14ac:dyDescent="0.3"/>
    <row r="30" spans="2:11" ht="43.2" x14ac:dyDescent="0.3">
      <c r="B30" s="21" t="s">
        <v>54</v>
      </c>
      <c r="C30" s="20" t="s">
        <v>53</v>
      </c>
      <c r="D30" s="769" t="s">
        <v>102</v>
      </c>
      <c r="E30" s="769"/>
      <c r="F30" s="769"/>
      <c r="G30" s="769"/>
      <c r="H30" s="769" t="s">
        <v>103</v>
      </c>
      <c r="I30" s="769"/>
      <c r="J30" s="769"/>
      <c r="K30" s="769"/>
    </row>
    <row r="31" spans="2:11" x14ac:dyDescent="0.3">
      <c r="B31" s="21"/>
      <c r="C31" s="20"/>
      <c r="D31" s="224" t="s">
        <v>96</v>
      </c>
      <c r="E31" s="224" t="s">
        <v>97</v>
      </c>
      <c r="F31" s="224" t="s">
        <v>98</v>
      </c>
      <c r="G31" s="224" t="s">
        <v>99</v>
      </c>
      <c r="H31" s="224" t="s">
        <v>96</v>
      </c>
      <c r="I31" s="224" t="s">
        <v>97</v>
      </c>
      <c r="J31" s="224" t="s">
        <v>98</v>
      </c>
      <c r="K31" s="224" t="s">
        <v>99</v>
      </c>
    </row>
    <row r="32" spans="2:11" x14ac:dyDescent="0.3">
      <c r="B32" s="692" t="s">
        <v>0</v>
      </c>
      <c r="C32" s="184" t="str">
        <f>C7</f>
        <v>Kraštovaizdžio išsaugojimas ir pritaikymas poilsiui, sveikatinimui, turzmui</v>
      </c>
      <c r="D32" s="693">
        <f>'15'!O8</f>
        <v>0</v>
      </c>
      <c r="E32" s="693">
        <f>'15'!P8</f>
        <v>48000</v>
      </c>
      <c r="F32" s="693">
        <f>'15'!Q8</f>
        <v>0</v>
      </c>
      <c r="G32" s="693">
        <f>'15'!R8</f>
        <v>0</v>
      </c>
      <c r="H32" s="693">
        <f>'15'!S8</f>
        <v>0</v>
      </c>
      <c r="I32" s="693">
        <f>'15'!T8</f>
        <v>48000</v>
      </c>
      <c r="J32" s="693">
        <f>'15'!U8</f>
        <v>0</v>
      </c>
      <c r="K32" s="693">
        <f>'15'!V8</f>
        <v>0</v>
      </c>
    </row>
    <row r="33" spans="2:11" x14ac:dyDescent="0.3">
      <c r="B33" s="692" t="s">
        <v>1</v>
      </c>
      <c r="C33" s="184" t="str">
        <f t="shared" ref="C33:C51" si="0">C8</f>
        <v>Tvarios aplinkos kūrimas, aplinkosauginio sąmoningumo didinimas</v>
      </c>
      <c r="D33" s="693">
        <f>'15'!O9</f>
        <v>11967</v>
      </c>
      <c r="E33" s="693">
        <f>'15'!P9</f>
        <v>0</v>
      </c>
      <c r="F33" s="693">
        <f>'15'!Q9</f>
        <v>0</v>
      </c>
      <c r="G33" s="693">
        <f>'15'!R9</f>
        <v>0</v>
      </c>
      <c r="H33" s="693">
        <f>'15'!S9</f>
        <v>0</v>
      </c>
      <c r="I33" s="693">
        <f>'15'!T9</f>
        <v>0</v>
      </c>
      <c r="J33" s="693">
        <f>'15'!U9</f>
        <v>0</v>
      </c>
      <c r="K33" s="693">
        <f>'15'!V9</f>
        <v>0</v>
      </c>
    </row>
    <row r="34" spans="2:11" ht="28.8" x14ac:dyDescent="0.3">
      <c r="B34" s="692" t="s">
        <v>2</v>
      </c>
      <c r="C34" s="184" t="str">
        <f t="shared" si="0"/>
        <v>Jaunimo ir su jaunimu dirbančių organizacijų stiprinimas, jaunimo užimtumo įvairinimas</v>
      </c>
      <c r="D34" s="693">
        <f>'15'!O10</f>
        <v>0</v>
      </c>
      <c r="E34" s="693">
        <f>'15'!P10</f>
        <v>20000</v>
      </c>
      <c r="F34" s="693">
        <f>'15'!Q10</f>
        <v>0</v>
      </c>
      <c r="G34" s="693">
        <f>'15'!R10</f>
        <v>0</v>
      </c>
      <c r="H34" s="693">
        <f>'15'!S10</f>
        <v>20000</v>
      </c>
      <c r="I34" s="693">
        <f>'15'!T10</f>
        <v>0</v>
      </c>
      <c r="J34" s="693">
        <f>'15'!U10</f>
        <v>0</v>
      </c>
      <c r="K34" s="693">
        <f>'15'!V10</f>
        <v>0</v>
      </c>
    </row>
    <row r="35" spans="2:11" x14ac:dyDescent="0.3">
      <c r="B35" s="692" t="s">
        <v>3</v>
      </c>
      <c r="C35" s="184" t="str">
        <f t="shared" si="0"/>
        <v>Potencialių pareiškėjų ir projektų vykdytojų mokymai</v>
      </c>
      <c r="D35" s="693">
        <f>'15'!O11</f>
        <v>0</v>
      </c>
      <c r="E35" s="693">
        <f>'15'!P11</f>
        <v>30000</v>
      </c>
      <c r="F35" s="693">
        <f>'15'!Q11</f>
        <v>0</v>
      </c>
      <c r="G35" s="693">
        <f>'15'!R11</f>
        <v>0</v>
      </c>
      <c r="H35" s="693">
        <f>'15'!S11</f>
        <v>0</v>
      </c>
      <c r="I35" s="693">
        <f>'15'!T11</f>
        <v>0</v>
      </c>
      <c r="J35" s="693">
        <f>'15'!U11</f>
        <v>0</v>
      </c>
      <c r="K35" s="693">
        <f>'15'!V11</f>
        <v>0</v>
      </c>
    </row>
    <row r="36" spans="2:11" x14ac:dyDescent="0.3">
      <c r="B36" s="692" t="s">
        <v>4</v>
      </c>
      <c r="C36" s="184" t="str">
        <f t="shared" si="0"/>
        <v>Skaitmeninių, informacinių, komunikacinių technologijų taikymas versle</v>
      </c>
      <c r="D36" s="693">
        <f>'15'!O12</f>
        <v>70000</v>
      </c>
      <c r="E36" s="693">
        <f>'15'!P12</f>
        <v>0</v>
      </c>
      <c r="F36" s="693">
        <f>'15'!Q12</f>
        <v>0</v>
      </c>
      <c r="G36" s="693">
        <f>'15'!R12</f>
        <v>0</v>
      </c>
      <c r="H36" s="693">
        <f>'15'!S12</f>
        <v>0</v>
      </c>
      <c r="I36" s="693">
        <f>'15'!T12</f>
        <v>0</v>
      </c>
      <c r="J36" s="693">
        <f>'15'!U12</f>
        <v>0</v>
      </c>
      <c r="K36" s="693">
        <f>'15'!V12</f>
        <v>0</v>
      </c>
    </row>
    <row r="37" spans="2:11" x14ac:dyDescent="0.3">
      <c r="B37" s="692" t="s">
        <v>5</v>
      </c>
      <c r="C37" s="184" t="str">
        <f t="shared" si="0"/>
        <v>Vietos produktų /paslaugų kūrimas ir (ar) populiarinimas taikant inovacijas</v>
      </c>
      <c r="D37" s="693">
        <f>'15'!O13</f>
        <v>100001</v>
      </c>
      <c r="E37" s="693">
        <f>'15'!P13</f>
        <v>0</v>
      </c>
      <c r="F37" s="693">
        <f>'15'!Q13</f>
        <v>0</v>
      </c>
      <c r="G37" s="693">
        <f>'15'!R13</f>
        <v>0</v>
      </c>
      <c r="H37" s="693">
        <f>'15'!S13</f>
        <v>0</v>
      </c>
      <c r="I37" s="693">
        <f>'15'!T13</f>
        <v>0</v>
      </c>
      <c r="J37" s="693">
        <f>'15'!U13</f>
        <v>0</v>
      </c>
      <c r="K37" s="693">
        <f>'15'!V13</f>
        <v>0</v>
      </c>
    </row>
    <row r="38" spans="2:11" x14ac:dyDescent="0.3">
      <c r="B38" s="692" t="s">
        <v>6</v>
      </c>
      <c r="C38" s="184" t="str">
        <f t="shared" si="0"/>
        <v>Paslaugų įvairinimas/kūrimas, stiprinant materialinę bazę ir (ar) kompetencijas</v>
      </c>
      <c r="D38" s="693">
        <f>'15'!O14</f>
        <v>0</v>
      </c>
      <c r="E38" s="693">
        <f>'15'!P14</f>
        <v>140000</v>
      </c>
      <c r="F38" s="693">
        <f>'15'!Q14</f>
        <v>0</v>
      </c>
      <c r="G38" s="693">
        <f>'15'!R14</f>
        <v>0</v>
      </c>
      <c r="H38" s="693">
        <f>'15'!S14</f>
        <v>0</v>
      </c>
      <c r="I38" s="693">
        <f>'15'!T14</f>
        <v>0</v>
      </c>
      <c r="J38" s="693">
        <f>'15'!U14</f>
        <v>0</v>
      </c>
      <c r="K38" s="693">
        <f>'15'!V14</f>
        <v>0</v>
      </c>
    </row>
    <row r="39" spans="2:11" ht="28.8" x14ac:dyDescent="0.3">
      <c r="B39" s="692" t="s">
        <v>7</v>
      </c>
      <c r="C39" s="184" t="str">
        <f t="shared" si="0"/>
        <v xml:space="preserve">Vietos gyventojų socialinio aktyvumo bei verslumo skatinimas įtraukiant pažeidžiamas grupes </v>
      </c>
      <c r="D39" s="693">
        <f>'15'!O15</f>
        <v>0</v>
      </c>
      <c r="E39" s="693">
        <f>'15'!P15</f>
        <v>0</v>
      </c>
      <c r="F39" s="693">
        <f>'15'!Q15</f>
        <v>0</v>
      </c>
      <c r="G39" s="693">
        <f>'15'!R15</f>
        <v>0</v>
      </c>
      <c r="H39" s="693">
        <f>'15'!S15</f>
        <v>0</v>
      </c>
      <c r="I39" s="693">
        <f>'15'!T15</f>
        <v>0</v>
      </c>
      <c r="J39" s="693">
        <f>'15'!U15</f>
        <v>0</v>
      </c>
      <c r="K39" s="693">
        <f>'15'!V15</f>
        <v>0</v>
      </c>
    </row>
    <row r="40" spans="2:11" x14ac:dyDescent="0.3">
      <c r="B40" s="692" t="s">
        <v>8</v>
      </c>
      <c r="C40" s="184" t="str">
        <f t="shared" si="0"/>
        <v>Bendruomeninio verslo kūrimas skatinant savanorystę</v>
      </c>
      <c r="D40" s="693">
        <f>'15'!O16</f>
        <v>0</v>
      </c>
      <c r="E40" s="693">
        <f>'15'!P16</f>
        <v>0</v>
      </c>
      <c r="F40" s="693">
        <f>'15'!Q16</f>
        <v>0</v>
      </c>
      <c r="G40" s="693">
        <f>'15'!R16</f>
        <v>0</v>
      </c>
      <c r="H40" s="693">
        <f>'15'!S16</f>
        <v>100000</v>
      </c>
      <c r="I40" s="693">
        <f>'15'!T16</f>
        <v>0</v>
      </c>
      <c r="J40" s="693">
        <f>'15'!U16</f>
        <v>0</v>
      </c>
      <c r="K40" s="693">
        <f>'15'!V16</f>
        <v>0</v>
      </c>
    </row>
    <row r="41" spans="2:11" x14ac:dyDescent="0.3">
      <c r="B41" s="692" t="s">
        <v>9</v>
      </c>
      <c r="C41" s="184" t="str">
        <f t="shared" si="0"/>
        <v>Tarptautinis, teritorinis bendradarbiavimas</v>
      </c>
      <c r="D41" s="693">
        <f>'15'!O17</f>
        <v>0</v>
      </c>
      <c r="E41" s="693">
        <f>'15'!P17</f>
        <v>0</v>
      </c>
      <c r="F41" s="693">
        <f>'15'!Q17</f>
        <v>0</v>
      </c>
      <c r="G41" s="693">
        <f>'15'!R17</f>
        <v>0</v>
      </c>
      <c r="H41" s="693">
        <f>'15'!S17</f>
        <v>0</v>
      </c>
      <c r="I41" s="693">
        <f>'15'!T17</f>
        <v>0</v>
      </c>
      <c r="J41" s="693">
        <f>'15'!U17</f>
        <v>0</v>
      </c>
      <c r="K41" s="693">
        <f>'15'!V17</f>
        <v>0</v>
      </c>
    </row>
    <row r="42" spans="2:11" x14ac:dyDescent="0.3">
      <c r="B42" s="692" t="s">
        <v>43</v>
      </c>
      <c r="C42" s="184">
        <f t="shared" si="0"/>
        <v>0</v>
      </c>
      <c r="D42" s="693">
        <f>'15'!O18</f>
        <v>0</v>
      </c>
      <c r="E42" s="693">
        <f>'15'!P18</f>
        <v>0</v>
      </c>
      <c r="F42" s="693">
        <f>'15'!Q18</f>
        <v>0</v>
      </c>
      <c r="G42" s="693">
        <f>'15'!R18</f>
        <v>0</v>
      </c>
      <c r="H42" s="693">
        <f>'15'!S18</f>
        <v>0</v>
      </c>
      <c r="I42" s="693">
        <f>'15'!T18</f>
        <v>0</v>
      </c>
      <c r="J42" s="693">
        <f>'15'!U18</f>
        <v>0</v>
      </c>
      <c r="K42" s="693">
        <f>'15'!V18</f>
        <v>0</v>
      </c>
    </row>
    <row r="43" spans="2:11" x14ac:dyDescent="0.3">
      <c r="B43" s="692" t="s">
        <v>44</v>
      </c>
      <c r="C43" s="184">
        <f t="shared" si="0"/>
        <v>0</v>
      </c>
      <c r="D43" s="693">
        <f>'15'!O19</f>
        <v>0</v>
      </c>
      <c r="E43" s="693">
        <f>'15'!P19</f>
        <v>0</v>
      </c>
      <c r="F43" s="693">
        <f>'15'!Q19</f>
        <v>0</v>
      </c>
      <c r="G43" s="693">
        <f>'15'!R19</f>
        <v>0</v>
      </c>
      <c r="H43" s="693">
        <f>'15'!S19</f>
        <v>0</v>
      </c>
      <c r="I43" s="693">
        <f>'15'!T19</f>
        <v>0</v>
      </c>
      <c r="J43" s="693">
        <f>'15'!U19</f>
        <v>0</v>
      </c>
      <c r="K43" s="693">
        <f>'15'!V19</f>
        <v>0</v>
      </c>
    </row>
    <row r="44" spans="2:11" x14ac:dyDescent="0.3">
      <c r="B44" s="692" t="s">
        <v>45</v>
      </c>
      <c r="C44" s="184">
        <f t="shared" si="0"/>
        <v>0</v>
      </c>
      <c r="D44" s="693">
        <f>'15'!O20</f>
        <v>0</v>
      </c>
      <c r="E44" s="693">
        <f>'15'!P20</f>
        <v>0</v>
      </c>
      <c r="F44" s="693">
        <f>'15'!Q20</f>
        <v>0</v>
      </c>
      <c r="G44" s="693">
        <f>'15'!R20</f>
        <v>0</v>
      </c>
      <c r="H44" s="693">
        <f>'15'!S20</f>
        <v>0</v>
      </c>
      <c r="I44" s="693">
        <f>'15'!T20</f>
        <v>0</v>
      </c>
      <c r="J44" s="693">
        <f>'15'!U20</f>
        <v>0</v>
      </c>
      <c r="K44" s="693">
        <f>'15'!V20</f>
        <v>0</v>
      </c>
    </row>
    <row r="45" spans="2:11" x14ac:dyDescent="0.3">
      <c r="B45" s="692" t="s">
        <v>46</v>
      </c>
      <c r="C45" s="184">
        <f t="shared" si="0"/>
        <v>0</v>
      </c>
      <c r="D45" s="693">
        <f>'15'!O21</f>
        <v>0</v>
      </c>
      <c r="E45" s="693">
        <f>'15'!P21</f>
        <v>0</v>
      </c>
      <c r="F45" s="693">
        <f>'15'!Q21</f>
        <v>0</v>
      </c>
      <c r="G45" s="693">
        <f>'15'!R21</f>
        <v>0</v>
      </c>
      <c r="H45" s="693">
        <f>'15'!S21</f>
        <v>0</v>
      </c>
      <c r="I45" s="693">
        <f>'15'!T21</f>
        <v>0</v>
      </c>
      <c r="J45" s="693">
        <f>'15'!U21</f>
        <v>0</v>
      </c>
      <c r="K45" s="693">
        <f>'15'!V21</f>
        <v>0</v>
      </c>
    </row>
    <row r="46" spans="2:11" x14ac:dyDescent="0.3">
      <c r="B46" s="692" t="s">
        <v>47</v>
      </c>
      <c r="C46" s="184">
        <f t="shared" si="0"/>
        <v>0</v>
      </c>
      <c r="D46" s="693">
        <f>'15'!O22</f>
        <v>0</v>
      </c>
      <c r="E46" s="693">
        <f>'15'!P22</f>
        <v>0</v>
      </c>
      <c r="F46" s="693">
        <f>'15'!Q22</f>
        <v>0</v>
      </c>
      <c r="G46" s="693">
        <f>'15'!R22</f>
        <v>0</v>
      </c>
      <c r="H46" s="693">
        <f>'15'!S22</f>
        <v>0</v>
      </c>
      <c r="I46" s="693">
        <f>'15'!T22</f>
        <v>0</v>
      </c>
      <c r="J46" s="693">
        <f>'15'!U22</f>
        <v>0</v>
      </c>
      <c r="K46" s="693">
        <f>'15'!V22</f>
        <v>0</v>
      </c>
    </row>
    <row r="47" spans="2:11" x14ac:dyDescent="0.3">
      <c r="B47" s="692" t="s">
        <v>48</v>
      </c>
      <c r="C47" s="184">
        <f t="shared" si="0"/>
        <v>0</v>
      </c>
      <c r="D47" s="693">
        <f>'15'!O23</f>
        <v>0</v>
      </c>
      <c r="E47" s="693">
        <f>'15'!P23</f>
        <v>0</v>
      </c>
      <c r="F47" s="693">
        <f>'15'!Q23</f>
        <v>0</v>
      </c>
      <c r="G47" s="693">
        <f>'15'!R23</f>
        <v>0</v>
      </c>
      <c r="H47" s="693">
        <f>'15'!S23</f>
        <v>0</v>
      </c>
      <c r="I47" s="693">
        <f>'15'!T23</f>
        <v>0</v>
      </c>
      <c r="J47" s="693">
        <f>'15'!U23</f>
        <v>0</v>
      </c>
      <c r="K47" s="693">
        <f>'15'!V23</f>
        <v>0</v>
      </c>
    </row>
    <row r="48" spans="2:11" x14ac:dyDescent="0.3">
      <c r="B48" s="692" t="s">
        <v>49</v>
      </c>
      <c r="C48" s="184">
        <f t="shared" si="0"/>
        <v>0</v>
      </c>
      <c r="D48" s="693">
        <f>'15'!O24</f>
        <v>0</v>
      </c>
      <c r="E48" s="693">
        <f>'15'!P24</f>
        <v>0</v>
      </c>
      <c r="F48" s="693">
        <f>'15'!Q24</f>
        <v>0</v>
      </c>
      <c r="G48" s="693">
        <f>'15'!R24</f>
        <v>0</v>
      </c>
      <c r="H48" s="693">
        <f>'15'!S24</f>
        <v>0</v>
      </c>
      <c r="I48" s="693">
        <f>'15'!T24</f>
        <v>0</v>
      </c>
      <c r="J48" s="693">
        <f>'15'!U24</f>
        <v>0</v>
      </c>
      <c r="K48" s="693">
        <f>'15'!V24</f>
        <v>0</v>
      </c>
    </row>
    <row r="49" spans="2:11" x14ac:dyDescent="0.3">
      <c r="B49" s="692" t="s">
        <v>50</v>
      </c>
      <c r="C49" s="184">
        <f t="shared" si="0"/>
        <v>0</v>
      </c>
      <c r="D49" s="693">
        <f>'15'!O25</f>
        <v>0</v>
      </c>
      <c r="E49" s="693">
        <f>'15'!P25</f>
        <v>0</v>
      </c>
      <c r="F49" s="693">
        <f>'15'!Q25</f>
        <v>0</v>
      </c>
      <c r="G49" s="693">
        <f>'15'!R25</f>
        <v>0</v>
      </c>
      <c r="H49" s="693">
        <f>'15'!S25</f>
        <v>0</v>
      </c>
      <c r="I49" s="693">
        <f>'15'!T25</f>
        <v>0</v>
      </c>
      <c r="J49" s="693">
        <f>'15'!U25</f>
        <v>0</v>
      </c>
      <c r="K49" s="693">
        <f>'15'!V25</f>
        <v>0</v>
      </c>
    </row>
    <row r="50" spans="2:11" x14ac:dyDescent="0.3">
      <c r="B50" s="692" t="s">
        <v>51</v>
      </c>
      <c r="C50" s="184">
        <f t="shared" si="0"/>
        <v>0</v>
      </c>
      <c r="D50" s="693">
        <f>'15'!O26</f>
        <v>0</v>
      </c>
      <c r="E50" s="693">
        <f>'15'!P26</f>
        <v>0</v>
      </c>
      <c r="F50" s="693">
        <f>'15'!Q26</f>
        <v>0</v>
      </c>
      <c r="G50" s="693">
        <f>'15'!R26</f>
        <v>0</v>
      </c>
      <c r="H50" s="693">
        <f>'15'!S26</f>
        <v>0</v>
      </c>
      <c r="I50" s="693">
        <f>'15'!T26</f>
        <v>0</v>
      </c>
      <c r="J50" s="693">
        <f>'15'!U26</f>
        <v>0</v>
      </c>
      <c r="K50" s="693">
        <f>'15'!V26</f>
        <v>0</v>
      </c>
    </row>
    <row r="51" spans="2:11" x14ac:dyDescent="0.3">
      <c r="B51" s="692" t="s">
        <v>52</v>
      </c>
      <c r="C51" s="184">
        <f t="shared" si="0"/>
        <v>0</v>
      </c>
      <c r="D51" s="693">
        <f>'15'!O27</f>
        <v>0</v>
      </c>
      <c r="E51" s="693">
        <f>'15'!P27</f>
        <v>0</v>
      </c>
      <c r="F51" s="693">
        <f>'15'!Q27</f>
        <v>0</v>
      </c>
      <c r="G51" s="693">
        <f>'15'!R27</f>
        <v>0</v>
      </c>
      <c r="H51" s="693">
        <f>'15'!S27</f>
        <v>0</v>
      </c>
      <c r="I51" s="693">
        <f>'15'!T27</f>
        <v>0</v>
      </c>
      <c r="J51" s="693">
        <f>'15'!U27</f>
        <v>0</v>
      </c>
      <c r="K51" s="693">
        <f>'15'!V27</f>
        <v>0</v>
      </c>
    </row>
    <row r="52" spans="2:11" x14ac:dyDescent="0.3">
      <c r="B52" s="30"/>
      <c r="C52" s="30" t="s">
        <v>160</v>
      </c>
      <c r="D52" s="694">
        <f>'15'!O28</f>
        <v>181968</v>
      </c>
      <c r="E52" s="694">
        <f>'15'!P28</f>
        <v>238000</v>
      </c>
      <c r="F52" s="694">
        <f>'15'!Q28</f>
        <v>0</v>
      </c>
      <c r="G52" s="694">
        <f>'15'!R28</f>
        <v>0</v>
      </c>
      <c r="H52" s="694">
        <f>'15'!S28</f>
        <v>120000</v>
      </c>
      <c r="I52" s="694">
        <f>'15'!T28</f>
        <v>48000</v>
      </c>
      <c r="J52" s="694">
        <f>'15'!U28</f>
        <v>0</v>
      </c>
      <c r="K52" s="694">
        <f>'15'!V28</f>
        <v>0</v>
      </c>
    </row>
    <row r="53" spans="2:11" ht="30" customHeight="1" x14ac:dyDescent="0.3">
      <c r="B53" s="696" t="s">
        <v>1295</v>
      </c>
      <c r="C53" s="768" t="str">
        <f>'15'!C29</f>
        <v>Faktinis kvietimų skaičius konkrečiais metais gali nesutapti su lentelėje nurodytu. Konkrečių metų kvietimai suplanuojami rengiant metinį kvietimų grafiką, kuris skelbiamas VVG svetainėje.</v>
      </c>
      <c r="D53" s="768"/>
      <c r="E53" s="768"/>
      <c r="F53" s="768"/>
      <c r="G53" s="768"/>
      <c r="H53" s="768"/>
      <c r="I53" s="768"/>
      <c r="J53" s="768"/>
      <c r="K53" s="768"/>
    </row>
    <row r="55" spans="2:11" ht="43.2" x14ac:dyDescent="0.3">
      <c r="B55" s="21" t="s">
        <v>54</v>
      </c>
      <c r="C55" s="20" t="s">
        <v>53</v>
      </c>
      <c r="D55" s="769" t="s">
        <v>104</v>
      </c>
      <c r="E55" s="769"/>
      <c r="F55" s="769"/>
      <c r="G55" s="769"/>
      <c r="H55" s="769" t="s">
        <v>105</v>
      </c>
      <c r="I55" s="769"/>
      <c r="J55" s="769"/>
      <c r="K55" s="769"/>
    </row>
    <row r="56" spans="2:11" x14ac:dyDescent="0.3">
      <c r="B56" s="21"/>
      <c r="C56" s="20"/>
      <c r="D56" s="224" t="s">
        <v>96</v>
      </c>
      <c r="E56" s="224" t="s">
        <v>97</v>
      </c>
      <c r="F56" s="224" t="s">
        <v>98</v>
      </c>
      <c r="G56" s="224" t="s">
        <v>99</v>
      </c>
      <c r="H56" s="224" t="s">
        <v>96</v>
      </c>
      <c r="I56" s="224" t="s">
        <v>97</v>
      </c>
      <c r="J56" s="224" t="s">
        <v>98</v>
      </c>
      <c r="K56" s="224" t="s">
        <v>99</v>
      </c>
    </row>
    <row r="57" spans="2:11" x14ac:dyDescent="0.3">
      <c r="B57" s="692" t="s">
        <v>0</v>
      </c>
      <c r="C57" s="184" t="str">
        <f>C7</f>
        <v>Kraštovaizdžio išsaugojimas ir pritaikymas poilsiui, sveikatinimui, turzmui</v>
      </c>
      <c r="D57" s="693">
        <f>'15'!W8</f>
        <v>24000</v>
      </c>
      <c r="E57" s="693">
        <f>'15'!X8</f>
        <v>0</v>
      </c>
      <c r="F57" s="693">
        <f>'15'!Y8</f>
        <v>0</v>
      </c>
      <c r="G57" s="693">
        <f>'15'!Z8</f>
        <v>0</v>
      </c>
      <c r="H57" s="693">
        <f>'15'!AA8</f>
        <v>0</v>
      </c>
      <c r="I57" s="693">
        <f>'15'!AB8</f>
        <v>0</v>
      </c>
      <c r="J57" s="693">
        <f>'15'!AC8</f>
        <v>0</v>
      </c>
      <c r="K57" s="693">
        <f>'15'!AD8</f>
        <v>0</v>
      </c>
    </row>
    <row r="58" spans="2:11" x14ac:dyDescent="0.3">
      <c r="B58" s="692" t="s">
        <v>1</v>
      </c>
      <c r="C58" s="184" t="str">
        <f t="shared" ref="C58:C76" si="1">C8</f>
        <v>Tvarios aplinkos kūrimas, aplinkosauginio sąmoningumo didinimas</v>
      </c>
      <c r="D58" s="693">
        <f>'15'!W9</f>
        <v>0</v>
      </c>
      <c r="E58" s="693">
        <f>'15'!X9</f>
        <v>0</v>
      </c>
      <c r="F58" s="693">
        <f>'15'!Y9</f>
        <v>0</v>
      </c>
      <c r="G58" s="693">
        <f>'15'!Z9</f>
        <v>0</v>
      </c>
      <c r="H58" s="693">
        <f>'15'!AA9</f>
        <v>0</v>
      </c>
      <c r="I58" s="693">
        <f>'15'!AB9</f>
        <v>0</v>
      </c>
      <c r="J58" s="693">
        <f>'15'!AC9</f>
        <v>0</v>
      </c>
      <c r="K58" s="693">
        <f>'15'!AD9</f>
        <v>0</v>
      </c>
    </row>
    <row r="59" spans="2:11" ht="28.8" x14ac:dyDescent="0.3">
      <c r="B59" s="692" t="s">
        <v>2</v>
      </c>
      <c r="C59" s="184" t="str">
        <f t="shared" si="1"/>
        <v>Jaunimo ir su jaunimu dirbančių organizacijų stiprinimas, jaunimo užimtumo įvairinimas</v>
      </c>
      <c r="D59" s="693">
        <f>'15'!W10</f>
        <v>10000</v>
      </c>
      <c r="E59" s="693">
        <f>'15'!X10</f>
        <v>0</v>
      </c>
      <c r="F59" s="693">
        <f>'15'!Y10</f>
        <v>0</v>
      </c>
      <c r="G59" s="693">
        <f>'15'!Z10</f>
        <v>0</v>
      </c>
      <c r="H59" s="693">
        <f>'15'!AA10</f>
        <v>0</v>
      </c>
      <c r="I59" s="693">
        <f>'15'!AB10</f>
        <v>0</v>
      </c>
      <c r="J59" s="693">
        <f>'15'!AC10</f>
        <v>0</v>
      </c>
      <c r="K59" s="693">
        <f>'15'!AD10</f>
        <v>0</v>
      </c>
    </row>
    <row r="60" spans="2:11" x14ac:dyDescent="0.3">
      <c r="B60" s="692" t="s">
        <v>3</v>
      </c>
      <c r="C60" s="184" t="str">
        <f t="shared" si="1"/>
        <v>Potencialių pareiškėjų ir projektų vykdytojų mokymai</v>
      </c>
      <c r="D60" s="693">
        <f>'15'!W11</f>
        <v>0</v>
      </c>
      <c r="E60" s="693">
        <f>'15'!X11</f>
        <v>0</v>
      </c>
      <c r="F60" s="693">
        <f>'15'!Y11</f>
        <v>0</v>
      </c>
      <c r="G60" s="693">
        <f>'15'!Z11</f>
        <v>0</v>
      </c>
      <c r="H60" s="693">
        <f>'15'!AA11</f>
        <v>0</v>
      </c>
      <c r="I60" s="693">
        <f>'15'!AB11</f>
        <v>0</v>
      </c>
      <c r="J60" s="693">
        <f>'15'!AC11</f>
        <v>0</v>
      </c>
      <c r="K60" s="693">
        <f>'15'!AD11</f>
        <v>0</v>
      </c>
    </row>
    <row r="61" spans="2:11" x14ac:dyDescent="0.3">
      <c r="B61" s="692" t="s">
        <v>4</v>
      </c>
      <c r="C61" s="184" t="str">
        <f t="shared" si="1"/>
        <v>Skaitmeninių, informacinių, komunikacinių technologijų taikymas versle</v>
      </c>
      <c r="D61" s="693">
        <f>'15'!W12</f>
        <v>0</v>
      </c>
      <c r="E61" s="693">
        <f>'15'!X12</f>
        <v>0</v>
      </c>
      <c r="F61" s="693">
        <f>'15'!Y12</f>
        <v>0</v>
      </c>
      <c r="G61" s="693">
        <f>'15'!Z12</f>
        <v>0</v>
      </c>
      <c r="H61" s="693">
        <f>'15'!AA12</f>
        <v>0</v>
      </c>
      <c r="I61" s="693">
        <f>'15'!AB12</f>
        <v>0</v>
      </c>
      <c r="J61" s="693">
        <f>'15'!AC12</f>
        <v>0</v>
      </c>
      <c r="K61" s="693">
        <f>'15'!AD12</f>
        <v>0</v>
      </c>
    </row>
    <row r="62" spans="2:11" x14ac:dyDescent="0.3">
      <c r="B62" s="692" t="s">
        <v>5</v>
      </c>
      <c r="C62" s="184" t="str">
        <f t="shared" si="1"/>
        <v>Vietos produktų /paslaugų kūrimas ir (ar) populiarinimas taikant inovacijas</v>
      </c>
      <c r="D62" s="693">
        <f>'15'!W13</f>
        <v>0</v>
      </c>
      <c r="E62" s="693">
        <f>'15'!X13</f>
        <v>0</v>
      </c>
      <c r="F62" s="693">
        <f>'15'!Y13</f>
        <v>0</v>
      </c>
      <c r="G62" s="693">
        <f>'15'!Z13</f>
        <v>0</v>
      </c>
      <c r="H62" s="693">
        <f>'15'!AA13</f>
        <v>0</v>
      </c>
      <c r="I62" s="693">
        <f>'15'!AB13</f>
        <v>0</v>
      </c>
      <c r="J62" s="693">
        <f>'15'!AC13</f>
        <v>0</v>
      </c>
      <c r="K62" s="693">
        <f>'15'!AD13</f>
        <v>0</v>
      </c>
    </row>
    <row r="63" spans="2:11" x14ac:dyDescent="0.3">
      <c r="B63" s="692" t="s">
        <v>6</v>
      </c>
      <c r="C63" s="184" t="str">
        <f t="shared" si="1"/>
        <v>Paslaugų įvairinimas/kūrimas, stiprinant materialinę bazę ir (ar) kompetencijas</v>
      </c>
      <c r="D63" s="693">
        <f>'15'!W14</f>
        <v>0</v>
      </c>
      <c r="E63" s="693">
        <f>'15'!X14</f>
        <v>0</v>
      </c>
      <c r="F63" s="693">
        <f>'15'!Y14</f>
        <v>0</v>
      </c>
      <c r="G63" s="693">
        <f>'15'!Z14</f>
        <v>0</v>
      </c>
      <c r="H63" s="693">
        <f>'15'!AA14</f>
        <v>0</v>
      </c>
      <c r="I63" s="693">
        <f>'15'!AB14</f>
        <v>0</v>
      </c>
      <c r="J63" s="693">
        <f>'15'!AC14</f>
        <v>0</v>
      </c>
      <c r="K63" s="693">
        <f>'15'!AD14</f>
        <v>0</v>
      </c>
    </row>
    <row r="64" spans="2:11" ht="28.8" x14ac:dyDescent="0.3">
      <c r="B64" s="692" t="s">
        <v>7</v>
      </c>
      <c r="C64" s="184" t="str">
        <f t="shared" si="1"/>
        <v xml:space="preserve">Vietos gyventojų socialinio aktyvumo bei verslumo skatinimas įtraukiant pažeidžiamas grupes </v>
      </c>
      <c r="D64" s="693">
        <f>'15'!W15</f>
        <v>0</v>
      </c>
      <c r="E64" s="693">
        <f>'15'!X15</f>
        <v>0</v>
      </c>
      <c r="F64" s="693">
        <f>'15'!Y15</f>
        <v>0</v>
      </c>
      <c r="G64" s="693">
        <f>'15'!Z15</f>
        <v>0</v>
      </c>
      <c r="H64" s="693">
        <f>'15'!AA15</f>
        <v>0</v>
      </c>
      <c r="I64" s="693">
        <f>'15'!AB15</f>
        <v>0</v>
      </c>
      <c r="J64" s="693">
        <f>'15'!AC15</f>
        <v>0</v>
      </c>
      <c r="K64" s="693">
        <f>'15'!AD15</f>
        <v>0</v>
      </c>
    </row>
    <row r="65" spans="2:11" x14ac:dyDescent="0.3">
      <c r="B65" s="692" t="s">
        <v>8</v>
      </c>
      <c r="C65" s="184" t="str">
        <f t="shared" si="1"/>
        <v>Bendruomeninio verslo kūrimas skatinant savanorystę</v>
      </c>
      <c r="D65" s="693">
        <f>'15'!W16</f>
        <v>0</v>
      </c>
      <c r="E65" s="693">
        <f>'15'!X16</f>
        <v>0</v>
      </c>
      <c r="F65" s="693">
        <f>'15'!Y16</f>
        <v>0</v>
      </c>
      <c r="G65" s="693">
        <f>'15'!Z16</f>
        <v>0</v>
      </c>
      <c r="H65" s="693">
        <f>'15'!AA16</f>
        <v>0</v>
      </c>
      <c r="I65" s="693">
        <f>'15'!AB16</f>
        <v>0</v>
      </c>
      <c r="J65" s="693">
        <f>'15'!AC16</f>
        <v>0</v>
      </c>
      <c r="K65" s="693">
        <f>'15'!AD16</f>
        <v>0</v>
      </c>
    </row>
    <row r="66" spans="2:11" x14ac:dyDescent="0.3">
      <c r="B66" s="692" t="s">
        <v>9</v>
      </c>
      <c r="C66" s="184" t="str">
        <f t="shared" si="1"/>
        <v>Tarptautinis, teritorinis bendradarbiavimas</v>
      </c>
      <c r="D66" s="693">
        <f>'15'!W17</f>
        <v>0</v>
      </c>
      <c r="E66" s="693">
        <f>'15'!X17</f>
        <v>0</v>
      </c>
      <c r="F66" s="693">
        <f>'15'!Y17</f>
        <v>0</v>
      </c>
      <c r="G66" s="693">
        <f>'15'!Z17</f>
        <v>0</v>
      </c>
      <c r="H66" s="693">
        <f>'15'!AA17</f>
        <v>0</v>
      </c>
      <c r="I66" s="693">
        <f>'15'!AB17</f>
        <v>0</v>
      </c>
      <c r="J66" s="693">
        <f>'15'!AC17</f>
        <v>0</v>
      </c>
      <c r="K66" s="693">
        <f>'15'!AD17</f>
        <v>0</v>
      </c>
    </row>
    <row r="67" spans="2:11" x14ac:dyDescent="0.3">
      <c r="B67" s="692" t="s">
        <v>43</v>
      </c>
      <c r="C67" s="184">
        <f t="shared" si="1"/>
        <v>0</v>
      </c>
      <c r="D67" s="693">
        <f>'15'!W18</f>
        <v>0</v>
      </c>
      <c r="E67" s="693">
        <f>'15'!X18</f>
        <v>0</v>
      </c>
      <c r="F67" s="693">
        <f>'15'!Y18</f>
        <v>0</v>
      </c>
      <c r="G67" s="693">
        <f>'15'!Z18</f>
        <v>0</v>
      </c>
      <c r="H67" s="693">
        <f>'15'!AA18</f>
        <v>0</v>
      </c>
      <c r="I67" s="693">
        <f>'15'!AB18</f>
        <v>0</v>
      </c>
      <c r="J67" s="693">
        <f>'15'!AC18</f>
        <v>0</v>
      </c>
      <c r="K67" s="693">
        <f>'15'!AD18</f>
        <v>0</v>
      </c>
    </row>
    <row r="68" spans="2:11" x14ac:dyDescent="0.3">
      <c r="B68" s="692" t="s">
        <v>44</v>
      </c>
      <c r="C68" s="184">
        <f t="shared" si="1"/>
        <v>0</v>
      </c>
      <c r="D68" s="693">
        <f>'15'!W19</f>
        <v>0</v>
      </c>
      <c r="E68" s="693">
        <f>'15'!X19</f>
        <v>0</v>
      </c>
      <c r="F68" s="693">
        <f>'15'!Y19</f>
        <v>0</v>
      </c>
      <c r="G68" s="693">
        <f>'15'!Z19</f>
        <v>0</v>
      </c>
      <c r="H68" s="693">
        <f>'15'!AA19</f>
        <v>0</v>
      </c>
      <c r="I68" s="693">
        <f>'15'!AB19</f>
        <v>0</v>
      </c>
      <c r="J68" s="693">
        <f>'15'!AC19</f>
        <v>0</v>
      </c>
      <c r="K68" s="693">
        <f>'15'!AD19</f>
        <v>0</v>
      </c>
    </row>
    <row r="69" spans="2:11" x14ac:dyDescent="0.3">
      <c r="B69" s="692" t="s">
        <v>45</v>
      </c>
      <c r="C69" s="184">
        <f t="shared" si="1"/>
        <v>0</v>
      </c>
      <c r="D69" s="693">
        <f>'15'!W20</f>
        <v>0</v>
      </c>
      <c r="E69" s="693">
        <f>'15'!X20</f>
        <v>0</v>
      </c>
      <c r="F69" s="693">
        <f>'15'!Y20</f>
        <v>0</v>
      </c>
      <c r="G69" s="693">
        <f>'15'!Z20</f>
        <v>0</v>
      </c>
      <c r="H69" s="693">
        <f>'15'!AA20</f>
        <v>0</v>
      </c>
      <c r="I69" s="693">
        <f>'15'!AB20</f>
        <v>0</v>
      </c>
      <c r="J69" s="693">
        <f>'15'!AC20</f>
        <v>0</v>
      </c>
      <c r="K69" s="693">
        <f>'15'!AD20</f>
        <v>0</v>
      </c>
    </row>
    <row r="70" spans="2:11" x14ac:dyDescent="0.3">
      <c r="B70" s="692" t="s">
        <v>46</v>
      </c>
      <c r="C70" s="184">
        <f t="shared" si="1"/>
        <v>0</v>
      </c>
      <c r="D70" s="693">
        <f>'15'!W21</f>
        <v>0</v>
      </c>
      <c r="E70" s="693">
        <f>'15'!X21</f>
        <v>0</v>
      </c>
      <c r="F70" s="693">
        <f>'15'!Y21</f>
        <v>0</v>
      </c>
      <c r="G70" s="693">
        <f>'15'!Z21</f>
        <v>0</v>
      </c>
      <c r="H70" s="693">
        <f>'15'!AA21</f>
        <v>0</v>
      </c>
      <c r="I70" s="693">
        <f>'15'!AB21</f>
        <v>0</v>
      </c>
      <c r="J70" s="693">
        <f>'15'!AC21</f>
        <v>0</v>
      </c>
      <c r="K70" s="693">
        <f>'15'!AD21</f>
        <v>0</v>
      </c>
    </row>
    <row r="71" spans="2:11" x14ac:dyDescent="0.3">
      <c r="B71" s="692" t="s">
        <v>47</v>
      </c>
      <c r="C71" s="184">
        <f t="shared" si="1"/>
        <v>0</v>
      </c>
      <c r="D71" s="693">
        <f>'15'!W22</f>
        <v>0</v>
      </c>
      <c r="E71" s="693">
        <f>'15'!X22</f>
        <v>0</v>
      </c>
      <c r="F71" s="693">
        <f>'15'!Y22</f>
        <v>0</v>
      </c>
      <c r="G71" s="693">
        <f>'15'!Z22</f>
        <v>0</v>
      </c>
      <c r="H71" s="693">
        <f>'15'!AA22</f>
        <v>0</v>
      </c>
      <c r="I71" s="693">
        <f>'15'!AB22</f>
        <v>0</v>
      </c>
      <c r="J71" s="693">
        <f>'15'!AC22</f>
        <v>0</v>
      </c>
      <c r="K71" s="693">
        <f>'15'!AD22</f>
        <v>0</v>
      </c>
    </row>
    <row r="72" spans="2:11" x14ac:dyDescent="0.3">
      <c r="B72" s="692" t="s">
        <v>48</v>
      </c>
      <c r="C72" s="184">
        <f t="shared" si="1"/>
        <v>0</v>
      </c>
      <c r="D72" s="693">
        <f>'15'!W23</f>
        <v>0</v>
      </c>
      <c r="E72" s="693">
        <f>'15'!X23</f>
        <v>0</v>
      </c>
      <c r="F72" s="693">
        <f>'15'!Y23</f>
        <v>0</v>
      </c>
      <c r="G72" s="693">
        <f>'15'!Z23</f>
        <v>0</v>
      </c>
      <c r="H72" s="693">
        <f>'15'!AA23</f>
        <v>0</v>
      </c>
      <c r="I72" s="693">
        <f>'15'!AB23</f>
        <v>0</v>
      </c>
      <c r="J72" s="693">
        <f>'15'!AC23</f>
        <v>0</v>
      </c>
      <c r="K72" s="693">
        <f>'15'!AD23</f>
        <v>0</v>
      </c>
    </row>
    <row r="73" spans="2:11" x14ac:dyDescent="0.3">
      <c r="B73" s="692" t="s">
        <v>49</v>
      </c>
      <c r="C73" s="184">
        <f t="shared" si="1"/>
        <v>0</v>
      </c>
      <c r="D73" s="693">
        <f>'15'!W24</f>
        <v>0</v>
      </c>
      <c r="E73" s="693">
        <f>'15'!X24</f>
        <v>0</v>
      </c>
      <c r="F73" s="693">
        <f>'15'!Y24</f>
        <v>0</v>
      </c>
      <c r="G73" s="693">
        <f>'15'!Z24</f>
        <v>0</v>
      </c>
      <c r="H73" s="693">
        <f>'15'!AA24</f>
        <v>0</v>
      </c>
      <c r="I73" s="693">
        <f>'15'!AB24</f>
        <v>0</v>
      </c>
      <c r="J73" s="693">
        <f>'15'!AC24</f>
        <v>0</v>
      </c>
      <c r="K73" s="693">
        <f>'15'!AD24</f>
        <v>0</v>
      </c>
    </row>
    <row r="74" spans="2:11" x14ac:dyDescent="0.3">
      <c r="B74" s="692" t="s">
        <v>50</v>
      </c>
      <c r="C74" s="184">
        <f t="shared" si="1"/>
        <v>0</v>
      </c>
      <c r="D74" s="693">
        <f>'15'!W25</f>
        <v>0</v>
      </c>
      <c r="E74" s="693">
        <f>'15'!X25</f>
        <v>0</v>
      </c>
      <c r="F74" s="693">
        <f>'15'!Y25</f>
        <v>0</v>
      </c>
      <c r="G74" s="693">
        <f>'15'!Z25</f>
        <v>0</v>
      </c>
      <c r="H74" s="693">
        <f>'15'!AA25</f>
        <v>0</v>
      </c>
      <c r="I74" s="693">
        <f>'15'!AB25</f>
        <v>0</v>
      </c>
      <c r="J74" s="693">
        <f>'15'!AC25</f>
        <v>0</v>
      </c>
      <c r="K74" s="693">
        <f>'15'!AD25</f>
        <v>0</v>
      </c>
    </row>
    <row r="75" spans="2:11" x14ac:dyDescent="0.3">
      <c r="B75" s="692" t="s">
        <v>51</v>
      </c>
      <c r="C75" s="184">
        <f t="shared" si="1"/>
        <v>0</v>
      </c>
      <c r="D75" s="693">
        <f>'15'!W26</f>
        <v>0</v>
      </c>
      <c r="E75" s="693">
        <f>'15'!X26</f>
        <v>0</v>
      </c>
      <c r="F75" s="693">
        <f>'15'!Y26</f>
        <v>0</v>
      </c>
      <c r="G75" s="693">
        <f>'15'!Z26</f>
        <v>0</v>
      </c>
      <c r="H75" s="693">
        <f>'15'!AA26</f>
        <v>0</v>
      </c>
      <c r="I75" s="693">
        <f>'15'!AB26</f>
        <v>0</v>
      </c>
      <c r="J75" s="693">
        <f>'15'!AC26</f>
        <v>0</v>
      </c>
      <c r="K75" s="693">
        <f>'15'!AD26</f>
        <v>0</v>
      </c>
    </row>
    <row r="76" spans="2:11" x14ac:dyDescent="0.3">
      <c r="B76" s="692" t="s">
        <v>52</v>
      </c>
      <c r="C76" s="184">
        <f t="shared" si="1"/>
        <v>0</v>
      </c>
      <c r="D76" s="693">
        <f>'15'!W27</f>
        <v>0</v>
      </c>
      <c r="E76" s="693">
        <f>'15'!X27</f>
        <v>0</v>
      </c>
      <c r="F76" s="693">
        <f>'15'!Y27</f>
        <v>0</v>
      </c>
      <c r="G76" s="693">
        <f>'15'!Z27</f>
        <v>0</v>
      </c>
      <c r="H76" s="693">
        <f>'15'!AA27</f>
        <v>0</v>
      </c>
      <c r="I76" s="693">
        <f>'15'!AB27</f>
        <v>0</v>
      </c>
      <c r="J76" s="693">
        <f>'15'!AC27</f>
        <v>0</v>
      </c>
      <c r="K76" s="693">
        <f>'15'!AD27</f>
        <v>0</v>
      </c>
    </row>
    <row r="77" spans="2:11" x14ac:dyDescent="0.3">
      <c r="B77" s="30"/>
      <c r="C77" s="30" t="s">
        <v>160</v>
      </c>
      <c r="D77" s="694">
        <f>'15'!W28</f>
        <v>34000</v>
      </c>
      <c r="E77" s="694">
        <f>'15'!X28</f>
        <v>0</v>
      </c>
      <c r="F77" s="694">
        <f>'15'!Y28</f>
        <v>0</v>
      </c>
      <c r="G77" s="694">
        <f>'15'!Z28</f>
        <v>0</v>
      </c>
      <c r="H77" s="694">
        <f>'15'!AA28</f>
        <v>0</v>
      </c>
      <c r="I77" s="694">
        <f>'15'!AB28</f>
        <v>0</v>
      </c>
      <c r="J77" s="694">
        <f>'15'!AC28</f>
        <v>0</v>
      </c>
      <c r="K77" s="694">
        <f>'15'!AD28</f>
        <v>0</v>
      </c>
    </row>
    <row r="78" spans="2:11" ht="30" customHeight="1" x14ac:dyDescent="0.3">
      <c r="B78" s="696" t="s">
        <v>1295</v>
      </c>
      <c r="C78" s="768" t="str">
        <f>'15'!C29</f>
        <v>Faktinis kvietimų skaičius konkrečiais metais gali nesutapti su lentelėje nurodytu. Konkrečių metų kvietimai suplanuojami rengiant metinį kvietimų grafiką, kuris skelbiamas VVG svetainėje.</v>
      </c>
      <c r="D78" s="768"/>
      <c r="E78" s="768"/>
      <c r="F78" s="768"/>
      <c r="G78" s="768"/>
      <c r="H78" s="768"/>
      <c r="I78" s="768"/>
      <c r="J78" s="768"/>
      <c r="K78" s="768"/>
    </row>
  </sheetData>
  <mergeCells count="9">
    <mergeCell ref="C78:K78"/>
    <mergeCell ref="D5:G5"/>
    <mergeCell ref="H5:K5"/>
    <mergeCell ref="D30:G30"/>
    <mergeCell ref="H30:K30"/>
    <mergeCell ref="D55:G55"/>
    <mergeCell ref="H55:K55"/>
    <mergeCell ref="C28:K28"/>
    <mergeCell ref="C53:K53"/>
  </mergeCells>
  <pageMargins left="0.70866141732283472" right="0.70866141732283472" top="0.74803149606299213" bottom="0.74803149606299213" header="0.31496062992125984" footer="0.31496062992125984"/>
  <pageSetup paperSize="9" scale="70" pageOrder="overThenDown" orientation="landscape" horizontalDpi="4294967293" verticalDpi="0" r:id="rId1"/>
  <rowBreaks count="2" manualBreakCount="2">
    <brk id="29" max="16383" man="1"/>
    <brk id="54"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6234D-8E7D-42A9-BFB3-765F4AEF224F}">
  <dimension ref="A1"/>
  <sheetViews>
    <sheetView workbookViewId="0"/>
  </sheetViews>
  <sheetFormatPr defaultRowHeight="14.4" x14ac:dyDescent="0.3"/>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sheetPr>
  <dimension ref="A1:E144"/>
  <sheetViews>
    <sheetView workbookViewId="0">
      <selection activeCell="A7" sqref="A7"/>
    </sheetView>
  </sheetViews>
  <sheetFormatPr defaultColWidth="9.109375" defaultRowHeight="15.6" x14ac:dyDescent="0.3"/>
  <cols>
    <col min="1" max="1" width="95.88671875" style="54" customWidth="1"/>
    <col min="2" max="2" width="20.6640625" style="54" customWidth="1"/>
    <col min="3" max="3" width="52" style="55" customWidth="1"/>
    <col min="4" max="4" width="20.6640625" style="55" customWidth="1"/>
    <col min="5" max="16384" width="9.109375" style="55"/>
  </cols>
  <sheetData>
    <row r="1" spans="1:3" x14ac:dyDescent="0.3">
      <c r="A1" s="477" t="s">
        <v>1506</v>
      </c>
    </row>
    <row r="2" spans="1:3" x14ac:dyDescent="0.3">
      <c r="A2" s="73" t="s">
        <v>1507</v>
      </c>
    </row>
    <row r="3" spans="1:3" x14ac:dyDescent="0.3">
      <c r="A3" s="73" t="s">
        <v>1508</v>
      </c>
    </row>
    <row r="4" spans="1:3" x14ac:dyDescent="0.3">
      <c r="A4" s="73" t="s">
        <v>1620</v>
      </c>
    </row>
    <row r="6" spans="1:3" x14ac:dyDescent="0.3">
      <c r="A6" s="53" t="s">
        <v>41</v>
      </c>
    </row>
    <row r="7" spans="1:3" x14ac:dyDescent="0.3">
      <c r="A7" s="56" t="s">
        <v>27</v>
      </c>
      <c r="B7" s="730" t="s">
        <v>40</v>
      </c>
    </row>
    <row r="8" spans="1:3" x14ac:dyDescent="0.3">
      <c r="A8" s="57" t="s">
        <v>31</v>
      </c>
      <c r="B8" s="731" t="s">
        <v>1274</v>
      </c>
      <c r="C8" s="55" t="s">
        <v>212</v>
      </c>
    </row>
    <row r="9" spans="1:3" x14ac:dyDescent="0.3">
      <c r="A9" s="57" t="s">
        <v>32</v>
      </c>
      <c r="B9" s="58" t="s">
        <v>1275</v>
      </c>
      <c r="C9" s="55" t="s">
        <v>212</v>
      </c>
    </row>
    <row r="10" spans="1:3" x14ac:dyDescent="0.3">
      <c r="A10" s="57" t="s">
        <v>33</v>
      </c>
      <c r="B10" s="58" t="s">
        <v>1276</v>
      </c>
      <c r="C10" s="55" t="s">
        <v>212</v>
      </c>
    </row>
    <row r="11" spans="1:3" x14ac:dyDescent="0.3">
      <c r="A11" s="57" t="s">
        <v>1702</v>
      </c>
      <c r="B11" s="58" t="s">
        <v>1277</v>
      </c>
      <c r="C11" s="55" t="s">
        <v>212</v>
      </c>
    </row>
    <row r="12" spans="1:3" x14ac:dyDescent="0.3">
      <c r="A12" s="57" t="s">
        <v>34</v>
      </c>
      <c r="B12" s="58" t="s">
        <v>1278</v>
      </c>
      <c r="C12" s="55" t="s">
        <v>212</v>
      </c>
    </row>
    <row r="13" spans="1:3" x14ac:dyDescent="0.3">
      <c r="A13" s="57" t="s">
        <v>1695</v>
      </c>
      <c r="B13" s="58" t="s">
        <v>1279</v>
      </c>
      <c r="C13" s="55" t="s">
        <v>212</v>
      </c>
    </row>
    <row r="14" spans="1:3" x14ac:dyDescent="0.3">
      <c r="A14" s="57" t="s">
        <v>1696</v>
      </c>
      <c r="B14" s="58" t="s">
        <v>1280</v>
      </c>
      <c r="C14" s="55" t="s">
        <v>212</v>
      </c>
    </row>
    <row r="15" spans="1:3" x14ac:dyDescent="0.3">
      <c r="A15" s="57" t="s">
        <v>1704</v>
      </c>
      <c r="B15" s="58" t="s">
        <v>1281</v>
      </c>
      <c r="C15" s="55" t="s">
        <v>212</v>
      </c>
    </row>
    <row r="16" spans="1:3" x14ac:dyDescent="0.3">
      <c r="A16" s="57" t="s">
        <v>1697</v>
      </c>
      <c r="B16" s="58" t="s">
        <v>1282</v>
      </c>
      <c r="C16" s="55" t="s">
        <v>212</v>
      </c>
    </row>
    <row r="17" spans="1:3" x14ac:dyDescent="0.3">
      <c r="A17" s="57" t="s">
        <v>36</v>
      </c>
      <c r="B17" s="58" t="s">
        <v>35</v>
      </c>
      <c r="C17" s="55" t="s">
        <v>212</v>
      </c>
    </row>
    <row r="18" spans="1:3" x14ac:dyDescent="0.3">
      <c r="A18" s="57" t="s">
        <v>38</v>
      </c>
      <c r="B18" s="58" t="s">
        <v>37</v>
      </c>
      <c r="C18" s="55" t="s">
        <v>215</v>
      </c>
    </row>
    <row r="19" spans="1:3" x14ac:dyDescent="0.3">
      <c r="A19" s="59" t="s">
        <v>39</v>
      </c>
      <c r="B19" s="60" t="s">
        <v>1701</v>
      </c>
      <c r="C19" s="55" t="s">
        <v>215</v>
      </c>
    </row>
    <row r="22" spans="1:3" x14ac:dyDescent="0.3">
      <c r="A22" s="61" t="s">
        <v>458</v>
      </c>
    </row>
    <row r="23" spans="1:3" x14ac:dyDescent="0.3">
      <c r="A23" s="62" t="s">
        <v>77</v>
      </c>
    </row>
    <row r="24" spans="1:3" x14ac:dyDescent="0.3">
      <c r="A24" s="63" t="s">
        <v>76</v>
      </c>
    </row>
    <row r="27" spans="1:3" x14ac:dyDescent="0.3">
      <c r="A27" s="61" t="s">
        <v>459</v>
      </c>
    </row>
    <row r="28" spans="1:3" x14ac:dyDescent="0.3">
      <c r="A28" s="62" t="s">
        <v>232</v>
      </c>
    </row>
    <row r="29" spans="1:3" x14ac:dyDescent="0.3">
      <c r="A29" s="64" t="s">
        <v>233</v>
      </c>
    </row>
    <row r="30" spans="1:3" x14ac:dyDescent="0.3">
      <c r="A30" s="63" t="s">
        <v>76</v>
      </c>
    </row>
    <row r="31" spans="1:3" x14ac:dyDescent="0.3">
      <c r="A31" s="65"/>
    </row>
    <row r="32" spans="1:3" x14ac:dyDescent="0.3">
      <c r="A32" s="65"/>
    </row>
    <row r="33" spans="1:1" x14ac:dyDescent="0.3">
      <c r="A33" s="61" t="s">
        <v>1142</v>
      </c>
    </row>
    <row r="34" spans="1:1" x14ac:dyDescent="0.3">
      <c r="A34" s="62" t="s">
        <v>1097</v>
      </c>
    </row>
    <row r="35" spans="1:1" x14ac:dyDescent="0.3">
      <c r="A35" s="62" t="s">
        <v>1140</v>
      </c>
    </row>
    <row r="36" spans="1:1" x14ac:dyDescent="0.3">
      <c r="A36" s="189" t="s">
        <v>1141</v>
      </c>
    </row>
    <row r="37" spans="1:1" x14ac:dyDescent="0.3">
      <c r="A37" s="65"/>
    </row>
    <row r="39" spans="1:1" x14ac:dyDescent="0.3">
      <c r="A39" s="66" t="s">
        <v>379</v>
      </c>
    </row>
    <row r="40" spans="1:1" x14ac:dyDescent="0.3">
      <c r="A40" s="58" t="s">
        <v>1097</v>
      </c>
    </row>
    <row r="41" spans="1:1" x14ac:dyDescent="0.3">
      <c r="A41" s="64" t="s">
        <v>371</v>
      </c>
    </row>
    <row r="42" spans="1:1" x14ac:dyDescent="0.3">
      <c r="A42" s="64" t="s">
        <v>372</v>
      </c>
    </row>
    <row r="43" spans="1:1" x14ac:dyDescent="0.3">
      <c r="A43" s="58" t="s">
        <v>374</v>
      </c>
    </row>
    <row r="44" spans="1:1" x14ac:dyDescent="0.3">
      <c r="A44" s="58" t="s">
        <v>375</v>
      </c>
    </row>
    <row r="45" spans="1:1" x14ac:dyDescent="0.3">
      <c r="A45" s="58" t="s">
        <v>376</v>
      </c>
    </row>
    <row r="46" spans="1:1" x14ac:dyDescent="0.3">
      <c r="A46" s="64" t="s">
        <v>377</v>
      </c>
    </row>
    <row r="47" spans="1:1" x14ac:dyDescent="0.3">
      <c r="A47" s="58" t="s">
        <v>378</v>
      </c>
    </row>
    <row r="48" spans="1:1" x14ac:dyDescent="0.3">
      <c r="A48" s="58" t="s">
        <v>381</v>
      </c>
    </row>
    <row r="49" spans="1:1" x14ac:dyDescent="0.3">
      <c r="A49" s="58" t="s">
        <v>1499</v>
      </c>
    </row>
    <row r="50" spans="1:1" x14ac:dyDescent="0.3">
      <c r="A50" s="60" t="s">
        <v>373</v>
      </c>
    </row>
    <row r="53" spans="1:1" x14ac:dyDescent="0.3">
      <c r="A53" s="66" t="s">
        <v>644</v>
      </c>
    </row>
    <row r="54" spans="1:1" x14ac:dyDescent="0.3">
      <c r="A54" s="67" t="s">
        <v>386</v>
      </c>
    </row>
    <row r="55" spans="1:1" x14ac:dyDescent="0.3">
      <c r="A55" s="68" t="s">
        <v>387</v>
      </c>
    </row>
    <row r="56" spans="1:1" x14ac:dyDescent="0.3">
      <c r="A56" s="68" t="s">
        <v>388</v>
      </c>
    </row>
    <row r="57" spans="1:1" x14ac:dyDescent="0.3">
      <c r="A57" s="68" t="s">
        <v>389</v>
      </c>
    </row>
    <row r="58" spans="1:1" x14ac:dyDescent="0.3">
      <c r="A58" s="68" t="s">
        <v>390</v>
      </c>
    </row>
    <row r="59" spans="1:1" x14ac:dyDescent="0.3">
      <c r="A59" s="68" t="s">
        <v>391</v>
      </c>
    </row>
    <row r="60" spans="1:1" x14ac:dyDescent="0.3">
      <c r="A60" s="68" t="s">
        <v>392</v>
      </c>
    </row>
    <row r="61" spans="1:1" x14ac:dyDescent="0.3">
      <c r="A61" s="68" t="s">
        <v>393</v>
      </c>
    </row>
    <row r="62" spans="1:1" x14ac:dyDescent="0.3">
      <c r="A62" s="68" t="s">
        <v>394</v>
      </c>
    </row>
    <row r="63" spans="1:1" x14ac:dyDescent="0.3">
      <c r="A63" s="69" t="s">
        <v>395</v>
      </c>
    </row>
    <row r="64" spans="1:1" x14ac:dyDescent="0.3">
      <c r="A64"/>
    </row>
    <row r="66" spans="1:1" x14ac:dyDescent="0.3">
      <c r="A66" s="66" t="s">
        <v>399</v>
      </c>
    </row>
    <row r="67" spans="1:1" x14ac:dyDescent="0.3">
      <c r="A67" s="58" t="s">
        <v>1097</v>
      </c>
    </row>
    <row r="68" spans="1:1" x14ac:dyDescent="0.3">
      <c r="A68" s="58" t="str">
        <f>CONCATENATE('3'!B7,". ",'3'!C7)</f>
        <v>1 poreikis. Pritaikyti  kraštovaizdį,  kultūros ir gamtos paveldą laisvalaikio, vaikų užimtumo, sveikatingumo, turizmo veikloms.</v>
      </c>
    </row>
    <row r="69" spans="1:1" x14ac:dyDescent="0.3">
      <c r="A69" s="58" t="str">
        <f>CONCATENATE('3'!B8,". ",'3'!C8)</f>
        <v>2 poreikis. Stiprinti smulkiuosius verslus, taikant  inovatyvius ir/ar tvarius sprendimus, diegiant skaitmenizavimą.</v>
      </c>
    </row>
    <row r="70" spans="1:1" x14ac:dyDescent="0.3">
      <c r="A70" s="58" t="str">
        <f>CONCATENATE('3'!B9,". ",'3'!C9)</f>
        <v>3 poreikis. Stiprinti jaunimo, kaimo bendruomenių, kitų nevyriausybinių organizacijų iniciatyvas, skatinant verslumą, savanorystę, tvarų vartojimą</v>
      </c>
    </row>
    <row r="71" spans="1:1" x14ac:dyDescent="0.3">
      <c r="A71" s="58" t="str">
        <f>CONCATENATE('3'!B10,". ",'3'!C10)</f>
        <v>4 poreikis. Skatinti bendradarbiavimą tarp sektorių, ūkio subjektų populiarinant savo kraštą.</v>
      </c>
    </row>
    <row r="72" spans="1:1" x14ac:dyDescent="0.3">
      <c r="A72" s="58" t="str">
        <f>CONCATENATE('3'!B11,". ",'3'!C11)</f>
        <v>5 poreikis. Gerinti paslaugų kokybę,  didinti prieinamumą  ir įvairovę visoms  amžiaus ir/ar  socialiai pažeidžiamoms gyventojų grupėms.</v>
      </c>
    </row>
    <row r="73" spans="1:1" x14ac:dyDescent="0.3">
      <c r="A73" s="58" t="str">
        <f>CONCATENATE('3'!B12,". ",'3'!C12)</f>
        <v xml:space="preserve">6 poreikis. </v>
      </c>
    </row>
    <row r="74" spans="1:1" x14ac:dyDescent="0.3">
      <c r="A74" s="58" t="str">
        <f>CONCATENATE('3'!B13,". ",'3'!C13)</f>
        <v xml:space="preserve">7 poreikis. </v>
      </c>
    </row>
    <row r="75" spans="1:1" x14ac:dyDescent="0.3">
      <c r="A75" s="58" t="str">
        <f>CONCATENATE('3'!B14,". ",'3'!C14)</f>
        <v xml:space="preserve">8 poreikis. </v>
      </c>
    </row>
    <row r="76" spans="1:1" x14ac:dyDescent="0.3">
      <c r="A76" s="58" t="str">
        <f>CONCATENATE('3'!B15,". ",'3'!C15)</f>
        <v xml:space="preserve">9 poreikis. </v>
      </c>
    </row>
    <row r="77" spans="1:1" x14ac:dyDescent="0.3">
      <c r="A77" s="58" t="str">
        <f>CONCATENATE('3'!B16,". ",'3'!C16)</f>
        <v xml:space="preserve">10 poreikis. </v>
      </c>
    </row>
    <row r="78" spans="1:1" x14ac:dyDescent="0.3">
      <c r="A78" s="58" t="str">
        <f>CONCATENATE('3'!B17,". ",'3'!C17)</f>
        <v xml:space="preserve">11 poreikis. </v>
      </c>
    </row>
    <row r="79" spans="1:1" x14ac:dyDescent="0.3">
      <c r="A79" s="58" t="str">
        <f>CONCATENATE('3'!B18,". ",'3'!C18)</f>
        <v xml:space="preserve">12 poreikis. </v>
      </c>
    </row>
    <row r="80" spans="1:1" x14ac:dyDescent="0.3">
      <c r="A80" s="58" t="str">
        <f>CONCATENATE('3'!B19,". ",'3'!C19)</f>
        <v xml:space="preserve">13 poreikis. </v>
      </c>
    </row>
    <row r="81" spans="1:5" x14ac:dyDescent="0.3">
      <c r="A81" s="58" t="str">
        <f>CONCATENATE('3'!B20,". ",'3'!C20)</f>
        <v xml:space="preserve">14 poreikis. </v>
      </c>
    </row>
    <row r="82" spans="1:5" x14ac:dyDescent="0.3">
      <c r="A82" s="58" t="str">
        <f>CONCATENATE('3'!B21,". ",'3'!C21)</f>
        <v xml:space="preserve">15 poreikis. </v>
      </c>
    </row>
    <row r="83" spans="1:5" x14ac:dyDescent="0.3">
      <c r="A83" s="58" t="str">
        <f>CONCATENATE('3'!B22,". ",'3'!C22)</f>
        <v xml:space="preserve">16 poreikis. </v>
      </c>
    </row>
    <row r="84" spans="1:5" x14ac:dyDescent="0.3">
      <c r="A84" s="58" t="str">
        <f>CONCATENATE('3'!B23,". ",'3'!C23)</f>
        <v xml:space="preserve">17 poreikis. </v>
      </c>
    </row>
    <row r="85" spans="1:5" x14ac:dyDescent="0.3">
      <c r="A85" s="58" t="str">
        <f>CONCATENATE('3'!B24,". ",'3'!C24)</f>
        <v xml:space="preserve">18 poreikis. </v>
      </c>
    </row>
    <row r="86" spans="1:5" x14ac:dyDescent="0.3">
      <c r="A86" s="58" t="str">
        <f>CONCATENATE('3'!B25,". ",'3'!C25)</f>
        <v xml:space="preserve">19 poreikis. </v>
      </c>
    </row>
    <row r="87" spans="1:5" x14ac:dyDescent="0.3">
      <c r="A87" s="60" t="str">
        <f>CONCATENATE('3'!B26,". ",'3'!C26)</f>
        <v xml:space="preserve">20 poreikis. </v>
      </c>
    </row>
    <row r="90" spans="1:5" x14ac:dyDescent="0.3">
      <c r="A90" s="70" t="s">
        <v>277</v>
      </c>
      <c r="B90" s="481" t="s">
        <v>364</v>
      </c>
      <c r="C90" s="479"/>
      <c r="D90" s="479"/>
      <c r="E90" s="480"/>
    </row>
    <row r="91" spans="1:5" x14ac:dyDescent="0.3">
      <c r="A91" s="71" t="s">
        <v>1097</v>
      </c>
      <c r="E91" s="72"/>
    </row>
    <row r="92" spans="1:5" x14ac:dyDescent="0.3">
      <c r="A92" s="71" t="s">
        <v>1123</v>
      </c>
      <c r="E92" s="72"/>
    </row>
    <row r="93" spans="1:5" ht="20.399999999999999" x14ac:dyDescent="0.35">
      <c r="A93" s="478" t="s">
        <v>275</v>
      </c>
      <c r="E93" s="72"/>
    </row>
    <row r="94" spans="1:5" x14ac:dyDescent="0.3">
      <c r="A94" s="71" t="str">
        <f>CONCATENATE(B94,". ",C94)</f>
        <v xml:space="preserve">g.3 . Skatinti verslų kūrimąsi kaime, žemės ūkio veiklos įvairinimą </v>
      </c>
      <c r="B94" s="73" t="s">
        <v>266</v>
      </c>
      <c r="C94" s="74" t="s">
        <v>267</v>
      </c>
      <c r="D94" s="74" t="s">
        <v>285</v>
      </c>
      <c r="E94" s="75" t="s">
        <v>363</v>
      </c>
    </row>
    <row r="95" spans="1:5" x14ac:dyDescent="0.3">
      <c r="A95" s="71" t="str">
        <f t="shared" ref="A95:A144" si="0">CONCATENATE(B95,". ",C95)</f>
        <v>h.1. Skatinti kaimo gyventojų ir kaimo bendruomenių verslo iniciatyvas</v>
      </c>
      <c r="B95" s="73" t="s">
        <v>268</v>
      </c>
      <c r="C95" s="74" t="s">
        <v>269</v>
      </c>
      <c r="D95" s="74" t="s">
        <v>341</v>
      </c>
      <c r="E95" s="75" t="s">
        <v>77</v>
      </c>
    </row>
    <row r="96" spans="1:5" x14ac:dyDescent="0.3">
      <c r="A96" s="71" t="str">
        <f t="shared" si="0"/>
        <v xml:space="preserve">h.2. Didinti kaimo gyventojų užimtumą ir  socialinę įtrauktį </v>
      </c>
      <c r="B96" s="73" t="s">
        <v>270</v>
      </c>
      <c r="C96" s="74" t="s">
        <v>271</v>
      </c>
      <c r="D96" s="74" t="s">
        <v>280</v>
      </c>
      <c r="E96" s="75" t="s">
        <v>77</v>
      </c>
    </row>
    <row r="97" spans="1:5" x14ac:dyDescent="0.3">
      <c r="A97" s="71" t="str">
        <f t="shared" si="0"/>
        <v xml:space="preserve">h.4 . Modernizuoti kaimo vietoves didinant gyvenimo sąlygų jose patrauklumą </v>
      </c>
      <c r="B97" s="73" t="s">
        <v>272</v>
      </c>
      <c r="C97" s="74" t="s">
        <v>273</v>
      </c>
      <c r="D97" s="74" t="s">
        <v>285</v>
      </c>
      <c r="E97" s="75" t="s">
        <v>363</v>
      </c>
    </row>
    <row r="98" spans="1:5" x14ac:dyDescent="0.3">
      <c r="A98" s="71" t="str">
        <f t="shared" si="0"/>
        <v>h.5. Skatinti bioekonomikos verslus</v>
      </c>
      <c r="B98" s="73" t="s">
        <v>274</v>
      </c>
      <c r="C98" s="74" t="s">
        <v>10</v>
      </c>
      <c r="D98" s="74" t="s">
        <v>290</v>
      </c>
      <c r="E98" s="75" t="s">
        <v>77</v>
      </c>
    </row>
    <row r="99" spans="1:5" ht="20.399999999999999" x14ac:dyDescent="0.35">
      <c r="A99" s="478" t="s">
        <v>276</v>
      </c>
      <c r="B99" s="73"/>
      <c r="C99" s="74"/>
      <c r="D99" s="74"/>
      <c r="E99" s="75"/>
    </row>
    <row r="100" spans="1:5" x14ac:dyDescent="0.3">
      <c r="A100" s="71" t="str">
        <f t="shared" si="0"/>
        <v>a.1. Palaikyti žemės ūkio veiklos tęstinumą ir tvarumą</v>
      </c>
      <c r="B100" s="73" t="s">
        <v>278</v>
      </c>
      <c r="C100" s="74" t="s">
        <v>279</v>
      </c>
      <c r="D100" s="74" t="s">
        <v>280</v>
      </c>
      <c r="E100" s="75" t="s">
        <v>77</v>
      </c>
    </row>
    <row r="101" spans="1:5" x14ac:dyDescent="0.3">
      <c r="A101" s="71" t="str">
        <f t="shared" si="0"/>
        <v xml:space="preserve">a.2. Didinti mažų ir vidutinių ūkių gyvybingumą labiau remiant jų pajamas </v>
      </c>
      <c r="B101" s="73" t="s">
        <v>281</v>
      </c>
      <c r="C101" s="74" t="s">
        <v>282</v>
      </c>
      <c r="D101" s="74" t="s">
        <v>280</v>
      </c>
      <c r="E101" s="75" t="s">
        <v>77</v>
      </c>
    </row>
    <row r="102" spans="1:5" x14ac:dyDescent="0.3">
      <c r="A102" s="71" t="str">
        <f t="shared" si="0"/>
        <v xml:space="preserve">a.3. Palaikyti ekonominius sunkumus patiriančių žemės ūkio sektorių gamybos lygį </v>
      </c>
      <c r="B102" s="73" t="s">
        <v>283</v>
      </c>
      <c r="C102" s="74" t="s">
        <v>284</v>
      </c>
      <c r="D102" s="74" t="s">
        <v>285</v>
      </c>
      <c r="E102" s="75" t="s">
        <v>77</v>
      </c>
    </row>
    <row r="103" spans="1:5" x14ac:dyDescent="0.3">
      <c r="A103" s="71" t="str">
        <f t="shared" si="0"/>
        <v>a.4. Padidinti jaunųjų ūkininkų ūkių ekonominį pajėgumą</v>
      </c>
      <c r="B103" s="73" t="s">
        <v>286</v>
      </c>
      <c r="C103" s="74" t="s">
        <v>287</v>
      </c>
      <c r="D103" s="74" t="s">
        <v>280</v>
      </c>
      <c r="E103" s="75" t="s">
        <v>77</v>
      </c>
    </row>
    <row r="104" spans="1:5" x14ac:dyDescent="0.3">
      <c r="A104" s="71" t="str">
        <f t="shared" si="0"/>
        <v>a.5. Didinti žemės ūkio subjektų galimybes pasinaudoti alternatyviais finansiniais ištekliais</v>
      </c>
      <c r="B104" s="73" t="s">
        <v>288</v>
      </c>
      <c r="C104" s="74" t="s">
        <v>289</v>
      </c>
      <c r="D104" s="74" t="s">
        <v>290</v>
      </c>
      <c r="E104" s="75" t="s">
        <v>77</v>
      </c>
    </row>
    <row r="105" spans="1:5" x14ac:dyDescent="0.3">
      <c r="A105" s="71" t="str">
        <f t="shared" si="0"/>
        <v xml:space="preserve">a.6. Skatinti rizikų valdymo priemonių taikymą ūkiuose </v>
      </c>
      <c r="B105" s="73" t="s">
        <v>291</v>
      </c>
      <c r="C105" s="74" t="s">
        <v>292</v>
      </c>
      <c r="D105" s="74" t="s">
        <v>290</v>
      </c>
      <c r="E105" s="75" t="s">
        <v>77</v>
      </c>
    </row>
    <row r="106" spans="1:5" x14ac:dyDescent="0.3">
      <c r="A106" s="71" t="str">
        <f t="shared" si="0"/>
        <v>a.7. Palaikyti ūkių ekonominį ir aplinkosauginį tvarumą vietovėse, turinčiose gamtinių ir kt. kliūčių</v>
      </c>
      <c r="B106" s="73" t="s">
        <v>293</v>
      </c>
      <c r="C106" s="74" t="s">
        <v>294</v>
      </c>
      <c r="D106" s="74" t="s">
        <v>285</v>
      </c>
      <c r="E106" s="75" t="s">
        <v>77</v>
      </c>
    </row>
    <row r="107" spans="1:5" x14ac:dyDescent="0.3">
      <c r="A107" s="71" t="str">
        <f t="shared" si="0"/>
        <v xml:space="preserve">b.1. Skatinti aukštesnės pridėtinės vertės žemės ūkio produktų gamybą, visų pirma remiant perdirbimą  </v>
      </c>
      <c r="B107" s="73" t="s">
        <v>295</v>
      </c>
      <c r="C107" s="74" t="s">
        <v>296</v>
      </c>
      <c r="D107" s="74" t="s">
        <v>285</v>
      </c>
      <c r="E107" s="75" t="s">
        <v>77</v>
      </c>
    </row>
    <row r="108" spans="1:5" x14ac:dyDescent="0.3">
      <c r="A108" s="71" t="str">
        <f t="shared" si="0"/>
        <v>b.2. Didinti inovatyvių / pažangių technologijų diegimą ūkiuose</v>
      </c>
      <c r="B108" s="73" t="s">
        <v>297</v>
      </c>
      <c r="C108" s="74" t="s">
        <v>298</v>
      </c>
      <c r="D108" s="74" t="s">
        <v>280</v>
      </c>
      <c r="E108" s="75" t="s">
        <v>77</v>
      </c>
    </row>
    <row r="109" spans="1:5" x14ac:dyDescent="0.3">
      <c r="A109" s="71" t="str">
        <f t="shared" si="0"/>
        <v>b.3. Atnaujinti esamas melioracijos sistemas, pertvarkant į reguliuojamas</v>
      </c>
      <c r="B109" s="73" t="s">
        <v>299</v>
      </c>
      <c r="C109" s="74" t="s">
        <v>300</v>
      </c>
      <c r="D109" s="74" t="s">
        <v>280</v>
      </c>
      <c r="E109" s="75" t="s">
        <v>77</v>
      </c>
    </row>
    <row r="110" spans="1:5" x14ac:dyDescent="0.3">
      <c r="A110" s="71" t="str">
        <f t="shared" si="0"/>
        <v>b.4. Skatinti beatliekinę veiklą ūkiuose</v>
      </c>
      <c r="B110" s="73" t="s">
        <v>301</v>
      </c>
      <c r="C110" s="74" t="s">
        <v>302</v>
      </c>
      <c r="D110" s="74" t="s">
        <v>285</v>
      </c>
      <c r="E110" s="75" t="s">
        <v>77</v>
      </c>
    </row>
    <row r="111" spans="1:5" x14ac:dyDescent="0.3">
      <c r="A111" s="71" t="str">
        <f t="shared" si="0"/>
        <v>b.5. Skatinti novatoriškų (naujoviškų) produktų iš biomasės gamybą</v>
      </c>
      <c r="B111" s="73" t="s">
        <v>303</v>
      </c>
      <c r="C111" s="74" t="s">
        <v>304</v>
      </c>
      <c r="D111" s="74" t="s">
        <v>285</v>
      </c>
      <c r="E111" s="75" t="s">
        <v>77</v>
      </c>
    </row>
    <row r="112" spans="1:5" x14ac:dyDescent="0.3">
      <c r="A112" s="71" t="str">
        <f t="shared" si="0"/>
        <v>c.1. Skatinti ūkių bendradarbiavimą, įskaitant gamintojų organizacijų kūrimąsi</v>
      </c>
      <c r="B112" s="73" t="s">
        <v>305</v>
      </c>
      <c r="C112" s="74" t="s">
        <v>306</v>
      </c>
      <c r="D112" s="74" t="s">
        <v>285</v>
      </c>
      <c r="E112" s="75" t="s">
        <v>77</v>
      </c>
    </row>
    <row r="113" spans="1:5" x14ac:dyDescent="0.3">
      <c r="A113" s="71" t="str">
        <f t="shared" si="0"/>
        <v>c.2. Didinti ūkininkų derybinę galią, ypač dalyvaujant trumpose tiekimo grandinėse</v>
      </c>
      <c r="B113" s="73" t="s">
        <v>307</v>
      </c>
      <c r="C113" s="74" t="s">
        <v>308</v>
      </c>
      <c r="D113" s="74" t="s">
        <v>280</v>
      </c>
      <c r="E113" s="75" t="s">
        <v>77</v>
      </c>
    </row>
    <row r="114" spans="1:5" x14ac:dyDescent="0.3">
      <c r="A114" s="71" t="str">
        <f t="shared" si="0"/>
        <v>c.3. Skatinti kooperatyvus teikti paslaugas savo nariams, pritaikant dalijimosi ekonomikos principus</v>
      </c>
      <c r="B114" s="73" t="s">
        <v>309</v>
      </c>
      <c r="C114" s="74" t="s">
        <v>310</v>
      </c>
      <c r="D114" s="74" t="s">
        <v>290</v>
      </c>
      <c r="E114" s="75" t="s">
        <v>77</v>
      </c>
    </row>
    <row r="115" spans="1:5" x14ac:dyDescent="0.3">
      <c r="A115" s="71" t="str">
        <f t="shared" si="0"/>
        <v>c.4. Skatinti ūkio subjektus gaminti aukštesnės pridėtinės vertės produkciją</v>
      </c>
      <c r="B115" s="73" t="s">
        <v>311</v>
      </c>
      <c r="C115" s="74" t="s">
        <v>312</v>
      </c>
      <c r="D115" s="74" t="s">
        <v>285</v>
      </c>
      <c r="E115" s="75" t="s">
        <v>77</v>
      </c>
    </row>
    <row r="116" spans="1:5" x14ac:dyDescent="0.3">
      <c r="A116" s="71" t="str">
        <f t="shared" si="0"/>
        <v xml:space="preserve">d.1. Didinti ŠESD absorbavimą skatinant miškų veisimą </v>
      </c>
      <c r="B116" s="73" t="s">
        <v>313</v>
      </c>
      <c r="C116" s="74" t="s">
        <v>314</v>
      </c>
      <c r="D116" s="74" t="s">
        <v>285</v>
      </c>
      <c r="E116" s="75" t="s">
        <v>77</v>
      </c>
    </row>
    <row r="117" spans="1:5" x14ac:dyDescent="0.3">
      <c r="A117" s="71" t="str">
        <f t="shared" si="0"/>
        <v>d.2. Taikyti technologijas mažinančias ŠESD emisijas ir didinančias organinės anglies kiekį dirvožemyje</v>
      </c>
      <c r="B117" s="73" t="s">
        <v>315</v>
      </c>
      <c r="C117" s="74" t="s">
        <v>316</v>
      </c>
      <c r="D117" s="74" t="s">
        <v>285</v>
      </c>
      <c r="E117" s="75" t="s">
        <v>77</v>
      </c>
    </row>
    <row r="118" spans="1:5" x14ac:dyDescent="0.3">
      <c r="A118" s="71" t="str">
        <f t="shared" si="0"/>
        <v>d.3. Mažinti ŠESD emisijas nusausintuose šlapynėse ir durpynuose</v>
      </c>
      <c r="B118" s="73" t="s">
        <v>317</v>
      </c>
      <c r="C118" s="74" t="s">
        <v>318</v>
      </c>
      <c r="D118" s="74" t="s">
        <v>290</v>
      </c>
      <c r="E118" s="75" t="s">
        <v>77</v>
      </c>
    </row>
    <row r="119" spans="1:5" x14ac:dyDescent="0.3">
      <c r="A119" s="71" t="str">
        <f t="shared" si="0"/>
        <v>d.4. Didinti ūkių atsparumą dėl klimato kaitos kylančiai rizikai taikant modernias vandentvarkos sistemas</v>
      </c>
      <c r="B119" s="73" t="s">
        <v>319</v>
      </c>
      <c r="C119" s="74" t="s">
        <v>320</v>
      </c>
      <c r="D119" s="74" t="s">
        <v>290</v>
      </c>
      <c r="E119" s="75" t="s">
        <v>77</v>
      </c>
    </row>
    <row r="120" spans="1:5" x14ac:dyDescent="0.3">
      <c r="A120" s="71" t="str">
        <f t="shared" si="0"/>
        <v>d.5. Didinti gyvulių mėšlo ir kitų šalutinių žemės ūkio produktų panaudojimą energijos gamybai</v>
      </c>
      <c r="B120" s="73" t="s">
        <v>321</v>
      </c>
      <c r="C120" s="74" t="s">
        <v>322</v>
      </c>
      <c r="D120" s="74" t="s">
        <v>290</v>
      </c>
      <c r="E120" s="75" t="s">
        <v>363</v>
      </c>
    </row>
    <row r="121" spans="1:5" x14ac:dyDescent="0.3">
      <c r="A121" s="71" t="str">
        <f t="shared" si="0"/>
        <v>e.1. Taikyti žemės ūkio praktikas, kurios stabdytų dirvožemio eroziją, ypač dirbamuose šlaituose</v>
      </c>
      <c r="B121" s="73" t="s">
        <v>323</v>
      </c>
      <c r="C121" s="74" t="s">
        <v>324</v>
      </c>
      <c r="D121" s="74" t="s">
        <v>280</v>
      </c>
      <c r="E121" s="75" t="s">
        <v>77</v>
      </c>
    </row>
    <row r="122" spans="1:5" x14ac:dyDescent="0.3">
      <c r="A122" s="71" t="str">
        <f t="shared" si="0"/>
        <v>e.2. Mažinti tręšimą mineralinėmis trąšomis ir didinti tvarių mėšlo tvarkymo technologijų naudojimą</v>
      </c>
      <c r="B122" s="73" t="s">
        <v>325</v>
      </c>
      <c r="C122" s="74" t="s">
        <v>326</v>
      </c>
      <c r="D122" s="74" t="s">
        <v>280</v>
      </c>
      <c r="E122" s="75" t="s">
        <v>77</v>
      </c>
    </row>
    <row r="123" spans="1:5" x14ac:dyDescent="0.3">
      <c r="A123" s="71" t="str">
        <f t="shared" si="0"/>
        <v>e.3. Gerinti paviršinio vandens kokybę, ypač rizikos vandenų teritorijose</v>
      </c>
      <c r="B123" s="73" t="s">
        <v>327</v>
      </c>
      <c r="C123" s="74" t="s">
        <v>328</v>
      </c>
      <c r="D123" s="74" t="s">
        <v>280</v>
      </c>
      <c r="E123" s="75" t="s">
        <v>77</v>
      </c>
    </row>
    <row r="124" spans="1:5" x14ac:dyDescent="0.3">
      <c r="A124" s="71" t="str">
        <f t="shared" si="0"/>
        <v>f.1. Gerinti biologinės įvairovės būklę žemės ūkio naudmenose, taikant tvarias žemės ūkio praktikas</v>
      </c>
      <c r="B124" s="73" t="s">
        <v>329</v>
      </c>
      <c r="C124" s="74" t="s">
        <v>330</v>
      </c>
      <c r="D124" s="74" t="s">
        <v>285</v>
      </c>
      <c r="E124" s="75" t="s">
        <v>77</v>
      </c>
    </row>
    <row r="125" spans="1:5" x14ac:dyDescent="0.3">
      <c r="A125" s="71" t="str">
        <f t="shared" si="0"/>
        <v>f.2. Gerinti su žemės ūkiu ir miškais susijusių buveinių būklę</v>
      </c>
      <c r="B125" s="73" t="s">
        <v>331</v>
      </c>
      <c r="C125" s="74" t="s">
        <v>332</v>
      </c>
      <c r="D125" s="74" t="s">
        <v>280</v>
      </c>
      <c r="E125" s="75" t="s">
        <v>77</v>
      </c>
    </row>
    <row r="126" spans="1:5" x14ac:dyDescent="0.3">
      <c r="A126" s="71" t="str">
        <f t="shared" si="0"/>
        <v>f.3. Saugoti biologinės įvairovės apsaugos požiūriu vertingus agrarinio kraštovaizdžio elementus</v>
      </c>
      <c r="B126" s="73" t="s">
        <v>333</v>
      </c>
      <c r="C126" s="74" t="s">
        <v>334</v>
      </c>
      <c r="D126" s="74" t="s">
        <v>285</v>
      </c>
      <c r="E126" s="75" t="s">
        <v>77</v>
      </c>
    </row>
    <row r="127" spans="1:5" x14ac:dyDescent="0.3">
      <c r="A127" s="71" t="str">
        <f t="shared" si="0"/>
        <v>g.1. Pritraukti ir išlaikyti jaunus žmones, įskaitant jaunuosius ūkininkus, kaimo vietovėse</v>
      </c>
      <c r="B127" s="73" t="s">
        <v>335</v>
      </c>
      <c r="C127" s="74" t="s">
        <v>336</v>
      </c>
      <c r="D127" s="74" t="s">
        <v>280</v>
      </c>
      <c r="E127" s="75" t="s">
        <v>77</v>
      </c>
    </row>
    <row r="128" spans="1:5" x14ac:dyDescent="0.3">
      <c r="A128" s="71" t="str">
        <f t="shared" si="0"/>
        <v>g.2 . Gerinti jaunųjų ūkininkų žinių ir įgūdžių lygį, sudarant galimybę jiems mokytis, gauti konsultacijas</v>
      </c>
      <c r="B128" s="73" t="s">
        <v>337</v>
      </c>
      <c r="C128" s="74" t="s">
        <v>338</v>
      </c>
      <c r="D128" s="74" t="s">
        <v>280</v>
      </c>
      <c r="E128" s="75" t="s">
        <v>77</v>
      </c>
    </row>
    <row r="129" spans="1:5" x14ac:dyDescent="0.3">
      <c r="A129" s="71" t="str">
        <f t="shared" si="0"/>
        <v>g.4 . Didinti jaunųjų ūkininkų prieinamumą prie žemės ir finansinių išteklių</v>
      </c>
      <c r="B129" s="73" t="s">
        <v>339</v>
      </c>
      <c r="C129" s="74" t="s">
        <v>340</v>
      </c>
      <c r="D129" s="74" t="s">
        <v>280</v>
      </c>
      <c r="E129" s="75" t="s">
        <v>363</v>
      </c>
    </row>
    <row r="130" spans="1:5" x14ac:dyDescent="0.3">
      <c r="A130" s="71" t="str">
        <f t="shared" si="0"/>
        <v>h.7. Skatinti miškuose tvarią ūkinę veiklą</v>
      </c>
      <c r="B130" s="73" t="s">
        <v>342</v>
      </c>
      <c r="C130" s="74" t="s">
        <v>343</v>
      </c>
      <c r="D130" s="74" t="s">
        <v>290</v>
      </c>
      <c r="E130" s="75" t="s">
        <v>76</v>
      </c>
    </row>
    <row r="131" spans="1:5" x14ac:dyDescent="0.3">
      <c r="A131" s="71" t="str">
        <f t="shared" si="0"/>
        <v>i.1. Skatinti saugių, ekologiškų, aukštos ir išskirtinės kokybės žemės ūkio ir maisto produktų vartojimą</v>
      </c>
      <c r="B131" s="73" t="s">
        <v>344</v>
      </c>
      <c r="C131" s="74" t="s">
        <v>345</v>
      </c>
      <c r="D131" s="74" t="s">
        <v>285</v>
      </c>
      <c r="E131" s="75" t="s">
        <v>77</v>
      </c>
    </row>
    <row r="132" spans="1:5" x14ac:dyDescent="0.3">
      <c r="A132" s="71" t="str">
        <f t="shared" si="0"/>
        <v>i.2. Skatinti ūkiuose taikyti integruotas kenksmingųjųų organizmų kontrolės praktikas</v>
      </c>
      <c r="B132" s="73" t="s">
        <v>346</v>
      </c>
      <c r="C132" s="74" t="s">
        <v>347</v>
      </c>
      <c r="D132" s="74" t="s">
        <v>290</v>
      </c>
      <c r="E132" s="75" t="s">
        <v>77</v>
      </c>
    </row>
    <row r="133" spans="1:5" x14ac:dyDescent="0.3">
      <c r="A133" s="71" t="str">
        <f t="shared" si="0"/>
        <v>i.3. Skatinti ūkinių gyvūnų laikytojus prisiimti aukštesnius gyvūnų gerovės standartus</v>
      </c>
      <c r="B133" s="73" t="s">
        <v>348</v>
      </c>
      <c r="C133" s="74" t="s">
        <v>349</v>
      </c>
      <c r="D133" s="74" t="s">
        <v>290</v>
      </c>
      <c r="E133" s="75" t="s">
        <v>77</v>
      </c>
    </row>
    <row r="134" spans="1:5" x14ac:dyDescent="0.3">
      <c r="A134" s="71" t="str">
        <f t="shared" si="0"/>
        <v>i.4. Gerinti institucijų, atsakingų už augalų ir gyvūnų ligų prevenciją ir kontrolę, aprūpinimą įranga</v>
      </c>
      <c r="B134" s="73" t="s">
        <v>350</v>
      </c>
      <c r="C134" s="74" t="s">
        <v>351</v>
      </c>
      <c r="D134" s="74" t="s">
        <v>290</v>
      </c>
      <c r="E134" s="75" t="s">
        <v>76</v>
      </c>
    </row>
    <row r="135" spans="1:5" x14ac:dyDescent="0.3">
      <c r="A135" s="71" t="str">
        <f t="shared" si="0"/>
        <v>i.5. Stiprinti prevencinių biosaugos priemonių taikymą, mažinant gyvulių infekcinių susirgimų riziką</v>
      </c>
      <c r="B135" s="73" t="s">
        <v>352</v>
      </c>
      <c r="C135" s="74" t="s">
        <v>353</v>
      </c>
      <c r="D135" s="74" t="s">
        <v>285</v>
      </c>
      <c r="E135" s="75" t="s">
        <v>77</v>
      </c>
    </row>
    <row r="136" spans="1:5" x14ac:dyDescent="0.3">
      <c r="A136" s="71" t="str">
        <f t="shared" si="0"/>
        <v>k.1. Didinti žinių ir inovacijų sklaidą žemės ūkyje</v>
      </c>
      <c r="B136" s="73" t="s">
        <v>354</v>
      </c>
      <c r="C136" s="74" t="s">
        <v>355</v>
      </c>
      <c r="D136" s="74" t="s">
        <v>356</v>
      </c>
      <c r="E136" s="75" t="s">
        <v>77</v>
      </c>
    </row>
    <row r="137" spans="1:5" x14ac:dyDescent="0.3">
      <c r="A137" s="71" t="str">
        <f t="shared" si="0"/>
        <v>k.2. Didinti konsultavimo paslaugų formų įvairovę, geriau užtikrinti jų atitikimą ūkininkų poreikiams</v>
      </c>
      <c r="B137" s="73" t="s">
        <v>357</v>
      </c>
      <c r="C137" s="74" t="s">
        <v>358</v>
      </c>
      <c r="D137" s="74" t="s">
        <v>356</v>
      </c>
      <c r="E137" s="75" t="s">
        <v>77</v>
      </c>
    </row>
    <row r="138" spans="1:5" x14ac:dyDescent="0.3">
      <c r="A138" s="71" t="str">
        <f t="shared" si="0"/>
        <v>k.3. Užtikrinti aukštą konsultantų kompetenciją ir jų teikiamų konsultacijų kokybę</v>
      </c>
      <c r="B138" s="73" t="s">
        <v>359</v>
      </c>
      <c r="C138" s="74" t="s">
        <v>360</v>
      </c>
      <c r="D138" s="74" t="s">
        <v>356</v>
      </c>
      <c r="E138" s="75" t="s">
        <v>77</v>
      </c>
    </row>
    <row r="139" spans="1:5" x14ac:dyDescent="0.3">
      <c r="A139" s="71" t="str">
        <f t="shared" si="0"/>
        <v xml:space="preserve">k.4. Mažinti skaitmeninę atskirtį žemės ūkyje ir kaimo vietovėse </v>
      </c>
      <c r="B139" s="73" t="s">
        <v>361</v>
      </c>
      <c r="C139" s="74" t="s">
        <v>362</v>
      </c>
      <c r="D139" s="74" t="s">
        <v>356</v>
      </c>
      <c r="E139" s="75" t="s">
        <v>77</v>
      </c>
    </row>
    <row r="140" spans="1:5" x14ac:dyDescent="0.3">
      <c r="A140" s="71" t="str">
        <f t="shared" si="0"/>
        <v xml:space="preserve">. </v>
      </c>
      <c r="B140" s="73"/>
      <c r="C140" s="74"/>
      <c r="D140" s="74"/>
      <c r="E140" s="75"/>
    </row>
    <row r="141" spans="1:5" x14ac:dyDescent="0.3">
      <c r="A141" s="71" t="str">
        <f t="shared" si="0"/>
        <v xml:space="preserve">. </v>
      </c>
      <c r="B141" s="73"/>
      <c r="C141" s="74"/>
      <c r="D141" s="74"/>
      <c r="E141" s="75"/>
    </row>
    <row r="142" spans="1:5" x14ac:dyDescent="0.3">
      <c r="A142" s="71" t="str">
        <f t="shared" si="0"/>
        <v xml:space="preserve">. </v>
      </c>
      <c r="B142" s="73"/>
      <c r="C142" s="74"/>
      <c r="D142" s="74"/>
      <c r="E142" s="75"/>
    </row>
    <row r="143" spans="1:5" x14ac:dyDescent="0.3">
      <c r="A143" s="71" t="str">
        <f t="shared" si="0"/>
        <v xml:space="preserve">. </v>
      </c>
      <c r="B143" s="73"/>
      <c r="C143" s="74"/>
      <c r="D143" s="74"/>
      <c r="E143" s="75"/>
    </row>
    <row r="144" spans="1:5" x14ac:dyDescent="0.3">
      <c r="A144" s="76" t="str">
        <f t="shared" si="0"/>
        <v xml:space="preserve">. </v>
      </c>
      <c r="B144" s="77"/>
      <c r="C144" s="78"/>
      <c r="D144" s="78"/>
      <c r="E144" s="79"/>
    </row>
  </sheetData>
  <sheetProtection algorithmName="SHA-512" hashValue="KoJAzciWhN1ZPIuMuE1Uj3PP/ugKySxTKYNK78POxDImLmA1vkqWRJC84jEiLJmeNwAPgVt8r938yhQFibqQwQ==" saltValue="Ksbo6afD3ctP70QbhK+F6w==" spinCount="100000" sheet="1" objects="1" scenarios="1"/>
  <phoneticPr fontId="8" type="noConversion"/>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60"/>
  <sheetViews>
    <sheetView topLeftCell="B34" zoomScaleNormal="100" workbookViewId="0">
      <selection activeCell="C51" sqref="C51"/>
    </sheetView>
  </sheetViews>
  <sheetFormatPr defaultColWidth="9.109375" defaultRowHeight="14.4" x14ac:dyDescent="0.3"/>
  <cols>
    <col min="1" max="1" width="8.6640625" style="13" customWidth="1"/>
    <col min="2" max="2" width="10.6640625" style="13" customWidth="1"/>
    <col min="3" max="3" width="80.6640625" style="383" customWidth="1"/>
    <col min="4" max="4" width="20.6640625" style="386" customWidth="1"/>
    <col min="5" max="5" width="12.6640625" style="15" customWidth="1"/>
    <col min="6" max="25" width="15.6640625" style="13" customWidth="1"/>
    <col min="26" max="16384" width="9.109375" style="13"/>
  </cols>
  <sheetData>
    <row r="1" spans="1:25" s="38" customFormat="1" ht="18" x14ac:dyDescent="0.3">
      <c r="A1" s="36" t="s">
        <v>709</v>
      </c>
      <c r="B1" s="36" t="s">
        <v>398</v>
      </c>
      <c r="C1" s="122"/>
      <c r="D1" s="465"/>
      <c r="E1" s="37"/>
      <c r="F1" s="36"/>
      <c r="G1" s="36"/>
      <c r="H1" s="36"/>
      <c r="I1" s="36"/>
      <c r="J1" s="36"/>
      <c r="K1" s="36"/>
      <c r="L1" s="36"/>
      <c r="M1" s="36"/>
      <c r="N1" s="36"/>
      <c r="O1" s="36"/>
      <c r="P1" s="36"/>
      <c r="Q1" s="36"/>
      <c r="R1" s="36"/>
      <c r="S1" s="36"/>
      <c r="T1" s="36"/>
      <c r="U1" s="36"/>
      <c r="V1" s="36"/>
      <c r="W1" s="36"/>
      <c r="X1" s="36"/>
      <c r="Y1" s="36"/>
    </row>
    <row r="2" spans="1:25" customFormat="1" x14ac:dyDescent="0.3">
      <c r="C2" s="158"/>
      <c r="D2" s="158"/>
    </row>
    <row r="3" spans="1:25" x14ac:dyDescent="0.3">
      <c r="A3" s="1"/>
      <c r="B3" s="140" t="s">
        <v>1272</v>
      </c>
      <c r="C3" s="385" t="str">
        <f>'1'!C8</f>
        <v>TRAK</v>
      </c>
      <c r="D3" s="466"/>
      <c r="E3" s="18"/>
      <c r="F3" s="1"/>
      <c r="G3" s="1"/>
      <c r="H3" s="1"/>
      <c r="I3" s="1"/>
      <c r="J3" s="1"/>
      <c r="K3" s="1"/>
      <c r="L3" s="1"/>
      <c r="M3" s="1"/>
      <c r="N3" s="1"/>
      <c r="O3" s="1"/>
      <c r="P3" s="1"/>
      <c r="Q3" s="1"/>
      <c r="R3" s="1"/>
      <c r="S3" s="1"/>
      <c r="T3" s="1"/>
      <c r="U3" s="1"/>
      <c r="V3" s="1"/>
      <c r="W3" s="1"/>
      <c r="X3" s="1"/>
      <c r="Y3" s="1"/>
    </row>
    <row r="4" spans="1:25" customFormat="1" x14ac:dyDescent="0.3">
      <c r="C4" s="158"/>
      <c r="D4" s="158"/>
    </row>
    <row r="5" spans="1:25" s="16" customFormat="1" x14ac:dyDescent="0.3">
      <c r="A5" s="19"/>
      <c r="B5" s="20">
        <v>1</v>
      </c>
      <c r="C5" s="384">
        <v>2</v>
      </c>
      <c r="D5" s="384">
        <v>3</v>
      </c>
      <c r="E5" s="21">
        <v>4</v>
      </c>
      <c r="F5" s="21">
        <v>5</v>
      </c>
      <c r="G5" s="21">
        <v>6</v>
      </c>
      <c r="H5" s="21">
        <v>7</v>
      </c>
      <c r="I5" s="21">
        <v>8</v>
      </c>
      <c r="J5" s="21">
        <v>9</v>
      </c>
      <c r="K5" s="21">
        <v>10</v>
      </c>
      <c r="L5" s="21">
        <v>11</v>
      </c>
      <c r="M5" s="21">
        <v>12</v>
      </c>
      <c r="N5" s="21">
        <v>13</v>
      </c>
      <c r="O5" s="21">
        <v>14</v>
      </c>
      <c r="P5" s="21">
        <v>15</v>
      </c>
      <c r="Q5" s="21">
        <v>16</v>
      </c>
      <c r="R5" s="21">
        <v>17</v>
      </c>
      <c r="S5" s="21">
        <v>18</v>
      </c>
      <c r="T5" s="21">
        <v>19</v>
      </c>
      <c r="U5" s="21">
        <v>20</v>
      </c>
      <c r="V5" s="21">
        <v>21</v>
      </c>
      <c r="W5" s="21">
        <v>22</v>
      </c>
      <c r="X5" s="21">
        <v>23</v>
      </c>
      <c r="Y5" s="21">
        <v>24</v>
      </c>
    </row>
    <row r="6" spans="1:25" ht="15" thickBot="1" x14ac:dyDescent="0.35">
      <c r="A6" s="1"/>
      <c r="B6" s="23"/>
      <c r="C6" s="610"/>
      <c r="D6" s="611"/>
      <c r="E6" s="25"/>
      <c r="F6" s="96" t="s">
        <v>55</v>
      </c>
      <c r="G6" s="96" t="s">
        <v>56</v>
      </c>
      <c r="H6" s="96" t="s">
        <v>57</v>
      </c>
      <c r="I6" s="96" t="s">
        <v>58</v>
      </c>
      <c r="J6" s="96" t="s">
        <v>59</v>
      </c>
      <c r="K6" s="96" t="s">
        <v>60</v>
      </c>
      <c r="L6" s="96" t="s">
        <v>61</v>
      </c>
      <c r="M6" s="96" t="s">
        <v>62</v>
      </c>
      <c r="N6" s="96" t="s">
        <v>63</v>
      </c>
      <c r="O6" s="96" t="s">
        <v>64</v>
      </c>
      <c r="P6" s="96" t="s">
        <v>65</v>
      </c>
      <c r="Q6" s="96" t="s">
        <v>66</v>
      </c>
      <c r="R6" s="96" t="s">
        <v>67</v>
      </c>
      <c r="S6" s="96" t="s">
        <v>68</v>
      </c>
      <c r="T6" s="96" t="s">
        <v>69</v>
      </c>
      <c r="U6" s="96" t="s">
        <v>70</v>
      </c>
      <c r="V6" s="96" t="s">
        <v>71</v>
      </c>
      <c r="W6" s="96" t="s">
        <v>72</v>
      </c>
      <c r="X6" s="96" t="s">
        <v>73</v>
      </c>
      <c r="Y6" s="96" t="s">
        <v>74</v>
      </c>
    </row>
    <row r="7" spans="1:25" ht="120" customHeight="1" x14ac:dyDescent="0.3">
      <c r="A7" s="1" t="s">
        <v>710</v>
      </c>
      <c r="B7" s="612"/>
      <c r="C7" s="613" t="s">
        <v>161</v>
      </c>
      <c r="D7" s="614" t="s">
        <v>254</v>
      </c>
      <c r="E7" s="615" t="s">
        <v>1595</v>
      </c>
      <c r="F7" s="132" t="str">
        <f>'3'!C7</f>
        <v>Pritaikyti  kraštovaizdį,  kultūros ir gamtos paveldą laisvalaikio, vaikų užimtumo, sveikatingumo, turizmo veikloms.</v>
      </c>
      <c r="G7" s="132" t="str">
        <f>'3'!C8</f>
        <v>Stiprinti smulkiuosius verslus, taikant  inovatyvius ir/ar tvarius sprendimus, diegiant skaitmenizavimą.</v>
      </c>
      <c r="H7" s="132" t="str">
        <f>'3'!C9</f>
        <v>Stiprinti jaunimo, kaimo bendruomenių, kitų nevyriausybinių organizacijų iniciatyvas, skatinant verslumą, savanorystę, tvarų vartojimą</v>
      </c>
      <c r="I7" s="132" t="str">
        <f>'3'!C10</f>
        <v>Skatinti bendradarbiavimą tarp sektorių, ūkio subjektų populiarinant savo kraštą.</v>
      </c>
      <c r="J7" s="132" t="str">
        <f>'3'!C11</f>
        <v>Gerinti paslaugų kokybę,  didinti prieinamumą  ir įvairovę visoms  amžiaus ir/ar  socialiai pažeidžiamoms gyventojų grupėms.</v>
      </c>
      <c r="K7" s="132">
        <f>'3'!C12</f>
        <v>0</v>
      </c>
      <c r="L7" s="132">
        <f>'3'!C13</f>
        <v>0</v>
      </c>
      <c r="M7" s="132">
        <f>'3'!C14</f>
        <v>0</v>
      </c>
      <c r="N7" s="132">
        <f>'3'!C15</f>
        <v>0</v>
      </c>
      <c r="O7" s="132">
        <f>'3'!C16</f>
        <v>0</v>
      </c>
      <c r="P7" s="132">
        <f>'3'!C17</f>
        <v>0</v>
      </c>
      <c r="Q7" s="132">
        <f>'3'!C18</f>
        <v>0</v>
      </c>
      <c r="R7" s="132">
        <f>'3'!C19</f>
        <v>0</v>
      </c>
      <c r="S7" s="132">
        <f>'3'!C20</f>
        <v>0</v>
      </c>
      <c r="T7" s="132">
        <f>'3'!C21</f>
        <v>0</v>
      </c>
      <c r="U7" s="132">
        <f>'3'!C22</f>
        <v>0</v>
      </c>
      <c r="V7" s="132">
        <f>'3'!C23</f>
        <v>0</v>
      </c>
      <c r="W7" s="132">
        <f>'3'!C24</f>
        <v>0</v>
      </c>
      <c r="X7" s="132">
        <f>'3'!C25</f>
        <v>0</v>
      </c>
      <c r="Y7" s="133">
        <f>'3'!C26</f>
        <v>0</v>
      </c>
    </row>
    <row r="8" spans="1:25" x14ac:dyDescent="0.3">
      <c r="A8" s="1" t="s">
        <v>1216</v>
      </c>
      <c r="B8" s="543" t="s">
        <v>127</v>
      </c>
      <c r="C8" s="622" t="s">
        <v>1718</v>
      </c>
      <c r="D8" s="467" t="s">
        <v>1778</v>
      </c>
      <c r="E8" s="616">
        <f>COUNTIFS($F8:$Y8,"taip")</f>
        <v>4</v>
      </c>
      <c r="F8" s="134" t="s">
        <v>77</v>
      </c>
      <c r="G8" s="134" t="s">
        <v>77</v>
      </c>
      <c r="H8" s="134" t="s">
        <v>76</v>
      </c>
      <c r="I8" s="134" t="s">
        <v>77</v>
      </c>
      <c r="J8" s="134" t="s">
        <v>77</v>
      </c>
      <c r="K8" s="134" t="s">
        <v>76</v>
      </c>
      <c r="L8" s="134" t="s">
        <v>76</v>
      </c>
      <c r="M8" s="134" t="s">
        <v>76</v>
      </c>
      <c r="N8" s="134" t="s">
        <v>76</v>
      </c>
      <c r="O8" s="134" t="s">
        <v>76</v>
      </c>
      <c r="P8" s="134" t="s">
        <v>76</v>
      </c>
      <c r="Q8" s="134" t="s">
        <v>76</v>
      </c>
      <c r="R8" s="134" t="s">
        <v>76</v>
      </c>
      <c r="S8" s="134" t="s">
        <v>76</v>
      </c>
      <c r="T8" s="134" t="s">
        <v>76</v>
      </c>
      <c r="U8" s="134" t="s">
        <v>76</v>
      </c>
      <c r="V8" s="134" t="s">
        <v>76</v>
      </c>
      <c r="W8" s="134" t="s">
        <v>76</v>
      </c>
      <c r="X8" s="134" t="s">
        <v>76</v>
      </c>
      <c r="Y8" s="135" t="s">
        <v>76</v>
      </c>
    </row>
    <row r="9" spans="1:25" x14ac:dyDescent="0.3">
      <c r="A9" s="1" t="s">
        <v>1217</v>
      </c>
      <c r="B9" s="543" t="s">
        <v>128</v>
      </c>
      <c r="C9" s="623" t="s">
        <v>1719</v>
      </c>
      <c r="D9" s="467" t="s">
        <v>1796</v>
      </c>
      <c r="E9" s="616">
        <f t="shared" ref="E9:E17" si="0">COUNTIFS($F9:$Y9,"taip")</f>
        <v>5</v>
      </c>
      <c r="F9" s="134" t="s">
        <v>77</v>
      </c>
      <c r="G9" s="134" t="s">
        <v>77</v>
      </c>
      <c r="H9" s="134" t="s">
        <v>77</v>
      </c>
      <c r="I9" s="134" t="s">
        <v>77</v>
      </c>
      <c r="J9" s="134" t="s">
        <v>77</v>
      </c>
      <c r="K9" s="134" t="s">
        <v>76</v>
      </c>
      <c r="L9" s="134" t="s">
        <v>76</v>
      </c>
      <c r="M9" s="134" t="s">
        <v>76</v>
      </c>
      <c r="N9" s="134" t="s">
        <v>76</v>
      </c>
      <c r="O9" s="134" t="s">
        <v>76</v>
      </c>
      <c r="P9" s="134" t="s">
        <v>76</v>
      </c>
      <c r="Q9" s="134" t="s">
        <v>76</v>
      </c>
      <c r="R9" s="134" t="s">
        <v>76</v>
      </c>
      <c r="S9" s="134" t="s">
        <v>76</v>
      </c>
      <c r="T9" s="134" t="s">
        <v>76</v>
      </c>
      <c r="U9" s="134" t="s">
        <v>76</v>
      </c>
      <c r="V9" s="134" t="s">
        <v>76</v>
      </c>
      <c r="W9" s="134" t="s">
        <v>76</v>
      </c>
      <c r="X9" s="134" t="s">
        <v>76</v>
      </c>
      <c r="Y9" s="135" t="s">
        <v>76</v>
      </c>
    </row>
    <row r="10" spans="1:25" ht="28.8" x14ac:dyDescent="0.3">
      <c r="A10" s="1" t="s">
        <v>1218</v>
      </c>
      <c r="B10" s="543" t="s">
        <v>129</v>
      </c>
      <c r="C10" s="623" t="s">
        <v>1713</v>
      </c>
      <c r="D10" s="467" t="s">
        <v>1777</v>
      </c>
      <c r="E10" s="616">
        <f t="shared" si="0"/>
        <v>4</v>
      </c>
      <c r="F10" s="134" t="s">
        <v>77</v>
      </c>
      <c r="G10" s="134" t="s">
        <v>76</v>
      </c>
      <c r="H10" s="134" t="s">
        <v>77</v>
      </c>
      <c r="I10" s="134" t="s">
        <v>77</v>
      </c>
      <c r="J10" s="134" t="s">
        <v>77</v>
      </c>
      <c r="K10" s="134" t="s">
        <v>76</v>
      </c>
      <c r="L10" s="134" t="s">
        <v>76</v>
      </c>
      <c r="M10" s="134" t="s">
        <v>76</v>
      </c>
      <c r="N10" s="134" t="s">
        <v>76</v>
      </c>
      <c r="O10" s="134" t="s">
        <v>76</v>
      </c>
      <c r="P10" s="134" t="s">
        <v>76</v>
      </c>
      <c r="Q10" s="134" t="s">
        <v>76</v>
      </c>
      <c r="R10" s="134" t="s">
        <v>76</v>
      </c>
      <c r="S10" s="134" t="s">
        <v>76</v>
      </c>
      <c r="T10" s="134" t="s">
        <v>76</v>
      </c>
      <c r="U10" s="134" t="s">
        <v>76</v>
      </c>
      <c r="V10" s="134" t="s">
        <v>76</v>
      </c>
      <c r="W10" s="134" t="s">
        <v>76</v>
      </c>
      <c r="X10" s="134" t="s">
        <v>76</v>
      </c>
      <c r="Y10" s="135" t="s">
        <v>76</v>
      </c>
    </row>
    <row r="11" spans="1:25" x14ac:dyDescent="0.3">
      <c r="A11" s="1" t="s">
        <v>1219</v>
      </c>
      <c r="B11" s="543" t="s">
        <v>130</v>
      </c>
      <c r="C11" s="623" t="s">
        <v>1720</v>
      </c>
      <c r="D11" s="467" t="s">
        <v>1797</v>
      </c>
      <c r="E11" s="616">
        <f t="shared" si="0"/>
        <v>5</v>
      </c>
      <c r="F11" s="134" t="s">
        <v>77</v>
      </c>
      <c r="G11" s="134" t="s">
        <v>77</v>
      </c>
      <c r="H11" s="134" t="s">
        <v>77</v>
      </c>
      <c r="I11" s="134" t="s">
        <v>77</v>
      </c>
      <c r="J11" s="134" t="s">
        <v>77</v>
      </c>
      <c r="K11" s="134" t="s">
        <v>76</v>
      </c>
      <c r="L11" s="134" t="s">
        <v>76</v>
      </c>
      <c r="M11" s="134" t="s">
        <v>76</v>
      </c>
      <c r="N11" s="134" t="s">
        <v>76</v>
      </c>
      <c r="O11" s="134" t="s">
        <v>76</v>
      </c>
      <c r="P11" s="134" t="s">
        <v>76</v>
      </c>
      <c r="Q11" s="134" t="s">
        <v>76</v>
      </c>
      <c r="R11" s="134" t="s">
        <v>76</v>
      </c>
      <c r="S11" s="134" t="s">
        <v>76</v>
      </c>
      <c r="T11" s="134" t="s">
        <v>76</v>
      </c>
      <c r="U11" s="134" t="s">
        <v>76</v>
      </c>
      <c r="V11" s="134" t="s">
        <v>76</v>
      </c>
      <c r="W11" s="134" t="s">
        <v>76</v>
      </c>
      <c r="X11" s="134" t="s">
        <v>76</v>
      </c>
      <c r="Y11" s="135" t="s">
        <v>76</v>
      </c>
    </row>
    <row r="12" spans="1:25" x14ac:dyDescent="0.3">
      <c r="A12" s="1" t="s">
        <v>1220</v>
      </c>
      <c r="B12" s="543" t="s">
        <v>131</v>
      </c>
      <c r="C12" s="623" t="s">
        <v>1721</v>
      </c>
      <c r="D12" s="467" t="s">
        <v>1798</v>
      </c>
      <c r="E12" s="616">
        <f t="shared" si="0"/>
        <v>4</v>
      </c>
      <c r="F12" s="134" t="s">
        <v>77</v>
      </c>
      <c r="G12" s="134" t="s">
        <v>77</v>
      </c>
      <c r="H12" s="134" t="s">
        <v>77</v>
      </c>
      <c r="I12" s="134" t="s">
        <v>76</v>
      </c>
      <c r="J12" s="134" t="s">
        <v>77</v>
      </c>
      <c r="K12" s="134" t="s">
        <v>76</v>
      </c>
      <c r="L12" s="134" t="s">
        <v>76</v>
      </c>
      <c r="M12" s="134" t="s">
        <v>76</v>
      </c>
      <c r="N12" s="134" t="s">
        <v>76</v>
      </c>
      <c r="O12" s="134" t="s">
        <v>76</v>
      </c>
      <c r="P12" s="134" t="s">
        <v>76</v>
      </c>
      <c r="Q12" s="134" t="s">
        <v>76</v>
      </c>
      <c r="R12" s="134" t="s">
        <v>76</v>
      </c>
      <c r="S12" s="134" t="s">
        <v>76</v>
      </c>
      <c r="T12" s="134" t="s">
        <v>76</v>
      </c>
      <c r="U12" s="134" t="s">
        <v>76</v>
      </c>
      <c r="V12" s="134" t="s">
        <v>76</v>
      </c>
      <c r="W12" s="134" t="s">
        <v>76</v>
      </c>
      <c r="X12" s="134" t="s">
        <v>76</v>
      </c>
      <c r="Y12" s="135" t="s">
        <v>76</v>
      </c>
    </row>
    <row r="13" spans="1:25" x14ac:dyDescent="0.3">
      <c r="A13" s="1" t="s">
        <v>1221</v>
      </c>
      <c r="B13" s="543" t="s">
        <v>132</v>
      </c>
      <c r="C13" s="623" t="s">
        <v>1717</v>
      </c>
      <c r="D13" s="467" t="s">
        <v>1799</v>
      </c>
      <c r="E13" s="616">
        <f t="shared" si="0"/>
        <v>3</v>
      </c>
      <c r="F13" s="134" t="s">
        <v>76</v>
      </c>
      <c r="G13" s="134" t="s">
        <v>77</v>
      </c>
      <c r="H13" s="134" t="s">
        <v>77</v>
      </c>
      <c r="I13" s="134" t="s">
        <v>77</v>
      </c>
      <c r="J13" s="134" t="s">
        <v>76</v>
      </c>
      <c r="K13" s="134" t="s">
        <v>76</v>
      </c>
      <c r="L13" s="134" t="s">
        <v>76</v>
      </c>
      <c r="M13" s="134" t="s">
        <v>76</v>
      </c>
      <c r="N13" s="134" t="s">
        <v>76</v>
      </c>
      <c r="O13" s="134" t="s">
        <v>76</v>
      </c>
      <c r="P13" s="134" t="s">
        <v>76</v>
      </c>
      <c r="Q13" s="134" t="s">
        <v>76</v>
      </c>
      <c r="R13" s="134" t="s">
        <v>76</v>
      </c>
      <c r="S13" s="134" t="s">
        <v>76</v>
      </c>
      <c r="T13" s="134" t="s">
        <v>76</v>
      </c>
      <c r="U13" s="134" t="s">
        <v>76</v>
      </c>
      <c r="V13" s="134" t="s">
        <v>76</v>
      </c>
      <c r="W13" s="134" t="s">
        <v>76</v>
      </c>
      <c r="X13" s="134" t="s">
        <v>76</v>
      </c>
      <c r="Y13" s="135" t="s">
        <v>76</v>
      </c>
    </row>
    <row r="14" spans="1:25" x14ac:dyDescent="0.3">
      <c r="A14" s="1" t="s">
        <v>1222</v>
      </c>
      <c r="B14" s="543" t="s">
        <v>133</v>
      </c>
      <c r="C14" s="623"/>
      <c r="D14" s="467"/>
      <c r="E14" s="616">
        <f t="shared" si="0"/>
        <v>0</v>
      </c>
      <c r="F14" s="134" t="s">
        <v>76</v>
      </c>
      <c r="G14" s="134" t="s">
        <v>76</v>
      </c>
      <c r="H14" s="134" t="s">
        <v>76</v>
      </c>
      <c r="I14" s="134" t="s">
        <v>76</v>
      </c>
      <c r="J14" s="134" t="s">
        <v>76</v>
      </c>
      <c r="K14" s="134" t="s">
        <v>76</v>
      </c>
      <c r="L14" s="134" t="s">
        <v>76</v>
      </c>
      <c r="M14" s="134" t="s">
        <v>76</v>
      </c>
      <c r="N14" s="134" t="s">
        <v>76</v>
      </c>
      <c r="O14" s="134" t="s">
        <v>76</v>
      </c>
      <c r="P14" s="134" t="s">
        <v>76</v>
      </c>
      <c r="Q14" s="134" t="s">
        <v>76</v>
      </c>
      <c r="R14" s="134" t="s">
        <v>76</v>
      </c>
      <c r="S14" s="134" t="s">
        <v>76</v>
      </c>
      <c r="T14" s="134" t="s">
        <v>76</v>
      </c>
      <c r="U14" s="134" t="s">
        <v>76</v>
      </c>
      <c r="V14" s="134" t="s">
        <v>76</v>
      </c>
      <c r="W14" s="134" t="s">
        <v>76</v>
      </c>
      <c r="X14" s="134" t="s">
        <v>76</v>
      </c>
      <c r="Y14" s="135" t="s">
        <v>76</v>
      </c>
    </row>
    <row r="15" spans="1:25" x14ac:dyDescent="0.3">
      <c r="A15" s="1" t="s">
        <v>1223</v>
      </c>
      <c r="B15" s="543" t="s">
        <v>134</v>
      </c>
      <c r="C15" s="623"/>
      <c r="D15" s="467"/>
      <c r="E15" s="616">
        <f t="shared" si="0"/>
        <v>0</v>
      </c>
      <c r="F15" s="134" t="s">
        <v>76</v>
      </c>
      <c r="G15" s="134" t="s">
        <v>76</v>
      </c>
      <c r="H15" s="134" t="s">
        <v>76</v>
      </c>
      <c r="I15" s="134" t="s">
        <v>76</v>
      </c>
      <c r="J15" s="134" t="s">
        <v>76</v>
      </c>
      <c r="K15" s="134" t="s">
        <v>76</v>
      </c>
      <c r="L15" s="134" t="s">
        <v>76</v>
      </c>
      <c r="M15" s="134" t="s">
        <v>76</v>
      </c>
      <c r="N15" s="134" t="s">
        <v>76</v>
      </c>
      <c r="O15" s="134" t="s">
        <v>76</v>
      </c>
      <c r="P15" s="134" t="s">
        <v>76</v>
      </c>
      <c r="Q15" s="134" t="s">
        <v>76</v>
      </c>
      <c r="R15" s="134" t="s">
        <v>76</v>
      </c>
      <c r="S15" s="134" t="s">
        <v>76</v>
      </c>
      <c r="T15" s="134" t="s">
        <v>76</v>
      </c>
      <c r="U15" s="134" t="s">
        <v>76</v>
      </c>
      <c r="V15" s="134" t="s">
        <v>76</v>
      </c>
      <c r="W15" s="134" t="s">
        <v>76</v>
      </c>
      <c r="X15" s="134" t="s">
        <v>76</v>
      </c>
      <c r="Y15" s="135" t="s">
        <v>76</v>
      </c>
    </row>
    <row r="16" spans="1:25" x14ac:dyDescent="0.3">
      <c r="A16" s="1" t="s">
        <v>1224</v>
      </c>
      <c r="B16" s="543" t="s">
        <v>135</v>
      </c>
      <c r="C16" s="623"/>
      <c r="D16" s="467"/>
      <c r="E16" s="616">
        <f t="shared" si="0"/>
        <v>0</v>
      </c>
      <c r="F16" s="134" t="s">
        <v>76</v>
      </c>
      <c r="G16" s="134" t="s">
        <v>76</v>
      </c>
      <c r="H16" s="134" t="s">
        <v>76</v>
      </c>
      <c r="I16" s="134" t="s">
        <v>76</v>
      </c>
      <c r="J16" s="134" t="s">
        <v>76</v>
      </c>
      <c r="K16" s="134" t="s">
        <v>76</v>
      </c>
      <c r="L16" s="134" t="s">
        <v>76</v>
      </c>
      <c r="M16" s="134" t="s">
        <v>76</v>
      </c>
      <c r="N16" s="134" t="s">
        <v>76</v>
      </c>
      <c r="O16" s="134" t="s">
        <v>76</v>
      </c>
      <c r="P16" s="134" t="s">
        <v>76</v>
      </c>
      <c r="Q16" s="134" t="s">
        <v>76</v>
      </c>
      <c r="R16" s="134" t="s">
        <v>76</v>
      </c>
      <c r="S16" s="134" t="s">
        <v>76</v>
      </c>
      <c r="T16" s="134" t="s">
        <v>76</v>
      </c>
      <c r="U16" s="134" t="s">
        <v>76</v>
      </c>
      <c r="V16" s="134" t="s">
        <v>76</v>
      </c>
      <c r="W16" s="134" t="s">
        <v>76</v>
      </c>
      <c r="X16" s="134" t="s">
        <v>76</v>
      </c>
      <c r="Y16" s="135" t="s">
        <v>76</v>
      </c>
    </row>
    <row r="17" spans="1:25" x14ac:dyDescent="0.3">
      <c r="A17" s="1" t="s">
        <v>1225</v>
      </c>
      <c r="B17" s="543" t="s">
        <v>136</v>
      </c>
      <c r="C17" s="623"/>
      <c r="D17" s="467"/>
      <c r="E17" s="616">
        <f t="shared" si="0"/>
        <v>0</v>
      </c>
      <c r="F17" s="134" t="s">
        <v>76</v>
      </c>
      <c r="G17" s="134" t="s">
        <v>76</v>
      </c>
      <c r="H17" s="134" t="s">
        <v>76</v>
      </c>
      <c r="I17" s="134" t="s">
        <v>76</v>
      </c>
      <c r="J17" s="134" t="s">
        <v>76</v>
      </c>
      <c r="K17" s="134" t="s">
        <v>76</v>
      </c>
      <c r="L17" s="134" t="s">
        <v>76</v>
      </c>
      <c r="M17" s="134" t="s">
        <v>76</v>
      </c>
      <c r="N17" s="134" t="s">
        <v>76</v>
      </c>
      <c r="O17" s="134" t="s">
        <v>76</v>
      </c>
      <c r="P17" s="134" t="s">
        <v>76</v>
      </c>
      <c r="Q17" s="134" t="s">
        <v>76</v>
      </c>
      <c r="R17" s="134" t="s">
        <v>76</v>
      </c>
      <c r="S17" s="134" t="s">
        <v>76</v>
      </c>
      <c r="T17" s="134" t="s">
        <v>76</v>
      </c>
      <c r="U17" s="134" t="s">
        <v>76</v>
      </c>
      <c r="V17" s="134" t="s">
        <v>76</v>
      </c>
      <c r="W17" s="134" t="s">
        <v>76</v>
      </c>
      <c r="X17" s="134" t="s">
        <v>76</v>
      </c>
      <c r="Y17" s="135" t="s">
        <v>76</v>
      </c>
    </row>
    <row r="18" spans="1:25" ht="43.2" x14ac:dyDescent="0.3">
      <c r="A18" s="1" t="s">
        <v>711</v>
      </c>
      <c r="B18" s="575"/>
      <c r="C18" s="482" t="s">
        <v>162</v>
      </c>
      <c r="D18" s="387" t="str">
        <f>D7</f>
        <v>Teiginį pagrindžiančio situacijos analizės rodiklio Nr.</v>
      </c>
      <c r="E18" s="515"/>
      <c r="F18" s="33"/>
      <c r="G18" s="33"/>
      <c r="H18" s="33"/>
      <c r="I18" s="33"/>
      <c r="J18" s="33"/>
      <c r="K18" s="33"/>
      <c r="L18" s="33"/>
      <c r="M18" s="33"/>
      <c r="N18" s="33"/>
      <c r="O18" s="33"/>
      <c r="P18" s="33"/>
      <c r="Q18" s="33"/>
      <c r="R18" s="33"/>
      <c r="S18" s="33"/>
      <c r="T18" s="33"/>
      <c r="U18" s="33"/>
      <c r="V18" s="33"/>
      <c r="W18" s="33"/>
      <c r="X18" s="33"/>
      <c r="Y18" s="34"/>
    </row>
    <row r="19" spans="1:25" x14ac:dyDescent="0.3">
      <c r="A19" s="1" t="s">
        <v>1226</v>
      </c>
      <c r="B19" s="543" t="s">
        <v>127</v>
      </c>
      <c r="C19" s="623" t="s">
        <v>1714</v>
      </c>
      <c r="D19" s="467" t="s">
        <v>1800</v>
      </c>
      <c r="E19" s="616">
        <f>COUNTIFS($F19:$Y19,"taip")</f>
        <v>4</v>
      </c>
      <c r="F19" s="134" t="s">
        <v>77</v>
      </c>
      <c r="G19" s="134" t="s">
        <v>76</v>
      </c>
      <c r="H19" s="134" t="s">
        <v>77</v>
      </c>
      <c r="I19" s="134" t="s">
        <v>77</v>
      </c>
      <c r="J19" s="134" t="s">
        <v>77</v>
      </c>
      <c r="K19" s="134" t="s">
        <v>76</v>
      </c>
      <c r="L19" s="134" t="s">
        <v>76</v>
      </c>
      <c r="M19" s="134" t="s">
        <v>76</v>
      </c>
      <c r="N19" s="134" t="s">
        <v>76</v>
      </c>
      <c r="O19" s="134" t="s">
        <v>76</v>
      </c>
      <c r="P19" s="134" t="s">
        <v>76</v>
      </c>
      <c r="Q19" s="134" t="s">
        <v>76</v>
      </c>
      <c r="R19" s="134" t="s">
        <v>76</v>
      </c>
      <c r="S19" s="134" t="s">
        <v>76</v>
      </c>
      <c r="T19" s="134" t="s">
        <v>76</v>
      </c>
      <c r="U19" s="134" t="s">
        <v>76</v>
      </c>
      <c r="V19" s="134" t="s">
        <v>76</v>
      </c>
      <c r="W19" s="134" t="s">
        <v>76</v>
      </c>
      <c r="X19" s="134" t="s">
        <v>76</v>
      </c>
      <c r="Y19" s="135" t="s">
        <v>76</v>
      </c>
    </row>
    <row r="20" spans="1:25" ht="28.8" x14ac:dyDescent="0.3">
      <c r="A20" s="1" t="s">
        <v>1227</v>
      </c>
      <c r="B20" s="543" t="s">
        <v>128</v>
      </c>
      <c r="C20" s="623" t="s">
        <v>1715</v>
      </c>
      <c r="D20" s="467" t="s">
        <v>1776</v>
      </c>
      <c r="E20" s="616">
        <f t="shared" ref="E20:E28" si="1">COUNTIFS($F20:$Y20,"taip")</f>
        <v>1</v>
      </c>
      <c r="F20" s="134" t="s">
        <v>76</v>
      </c>
      <c r="G20" s="134" t="s">
        <v>76</v>
      </c>
      <c r="H20" s="134" t="s">
        <v>77</v>
      </c>
      <c r="I20" s="134" t="s">
        <v>76</v>
      </c>
      <c r="J20" s="134" t="s">
        <v>76</v>
      </c>
      <c r="K20" s="134" t="s">
        <v>76</v>
      </c>
      <c r="L20" s="134" t="s">
        <v>76</v>
      </c>
      <c r="M20" s="134" t="s">
        <v>76</v>
      </c>
      <c r="N20" s="134" t="s">
        <v>76</v>
      </c>
      <c r="O20" s="134" t="s">
        <v>76</v>
      </c>
      <c r="P20" s="134" t="s">
        <v>76</v>
      </c>
      <c r="Q20" s="134" t="s">
        <v>76</v>
      </c>
      <c r="R20" s="134" t="s">
        <v>76</v>
      </c>
      <c r="S20" s="134" t="s">
        <v>76</v>
      </c>
      <c r="T20" s="134" t="s">
        <v>76</v>
      </c>
      <c r="U20" s="134" t="s">
        <v>76</v>
      </c>
      <c r="V20" s="134" t="s">
        <v>76</v>
      </c>
      <c r="W20" s="134" t="s">
        <v>76</v>
      </c>
      <c r="X20" s="134" t="s">
        <v>76</v>
      </c>
      <c r="Y20" s="135" t="s">
        <v>76</v>
      </c>
    </row>
    <row r="21" spans="1:25" x14ac:dyDescent="0.3">
      <c r="A21" s="1" t="s">
        <v>1228</v>
      </c>
      <c r="B21" s="543" t="s">
        <v>129</v>
      </c>
      <c r="C21" s="623" t="s">
        <v>1716</v>
      </c>
      <c r="D21" s="467" t="s">
        <v>1801</v>
      </c>
      <c r="E21" s="616">
        <f t="shared" si="1"/>
        <v>3</v>
      </c>
      <c r="F21" s="134" t="s">
        <v>76</v>
      </c>
      <c r="G21" s="134" t="s">
        <v>77</v>
      </c>
      <c r="H21" s="134" t="s">
        <v>76</v>
      </c>
      <c r="I21" s="134" t="s">
        <v>77</v>
      </c>
      <c r="J21" s="134" t="s">
        <v>77</v>
      </c>
      <c r="K21" s="134" t="s">
        <v>76</v>
      </c>
      <c r="L21" s="134" t="s">
        <v>76</v>
      </c>
      <c r="M21" s="134" t="s">
        <v>76</v>
      </c>
      <c r="N21" s="134" t="s">
        <v>76</v>
      </c>
      <c r="O21" s="134" t="s">
        <v>76</v>
      </c>
      <c r="P21" s="134" t="s">
        <v>76</v>
      </c>
      <c r="Q21" s="134" t="s">
        <v>76</v>
      </c>
      <c r="R21" s="134" t="s">
        <v>76</v>
      </c>
      <c r="S21" s="134" t="s">
        <v>76</v>
      </c>
      <c r="T21" s="134" t="s">
        <v>76</v>
      </c>
      <c r="U21" s="134" t="s">
        <v>76</v>
      </c>
      <c r="V21" s="134" t="s">
        <v>76</v>
      </c>
      <c r="W21" s="134" t="s">
        <v>76</v>
      </c>
      <c r="X21" s="134" t="s">
        <v>76</v>
      </c>
      <c r="Y21" s="135" t="s">
        <v>76</v>
      </c>
    </row>
    <row r="22" spans="1:25" x14ac:dyDescent="0.3">
      <c r="A22" s="1" t="s">
        <v>1229</v>
      </c>
      <c r="B22" s="543" t="s">
        <v>130</v>
      </c>
      <c r="C22" s="623" t="s">
        <v>1724</v>
      </c>
      <c r="D22" s="467" t="s">
        <v>1802</v>
      </c>
      <c r="E22" s="616">
        <f t="shared" si="1"/>
        <v>3</v>
      </c>
      <c r="F22" s="134" t="s">
        <v>77</v>
      </c>
      <c r="G22" s="134" t="s">
        <v>76</v>
      </c>
      <c r="H22" s="134" t="s">
        <v>77</v>
      </c>
      <c r="I22" s="134" t="s">
        <v>76</v>
      </c>
      <c r="J22" s="134" t="s">
        <v>77</v>
      </c>
      <c r="K22" s="134" t="s">
        <v>76</v>
      </c>
      <c r="L22" s="134" t="s">
        <v>76</v>
      </c>
      <c r="M22" s="134" t="s">
        <v>76</v>
      </c>
      <c r="N22" s="134" t="s">
        <v>76</v>
      </c>
      <c r="O22" s="134" t="s">
        <v>76</v>
      </c>
      <c r="P22" s="134" t="s">
        <v>76</v>
      </c>
      <c r="Q22" s="134" t="s">
        <v>76</v>
      </c>
      <c r="R22" s="134" t="s">
        <v>76</v>
      </c>
      <c r="S22" s="134" t="s">
        <v>76</v>
      </c>
      <c r="T22" s="134" t="s">
        <v>76</v>
      </c>
      <c r="U22" s="134" t="s">
        <v>76</v>
      </c>
      <c r="V22" s="134" t="s">
        <v>76</v>
      </c>
      <c r="W22" s="134" t="s">
        <v>76</v>
      </c>
      <c r="X22" s="134" t="s">
        <v>76</v>
      </c>
      <c r="Y22" s="135" t="s">
        <v>76</v>
      </c>
    </row>
    <row r="23" spans="1:25" x14ac:dyDescent="0.3">
      <c r="A23" s="1" t="s">
        <v>1230</v>
      </c>
      <c r="B23" s="543" t="s">
        <v>131</v>
      </c>
      <c r="C23" s="623" t="s">
        <v>1723</v>
      </c>
      <c r="D23" s="467" t="s">
        <v>1803</v>
      </c>
      <c r="E23" s="616">
        <f t="shared" si="1"/>
        <v>2</v>
      </c>
      <c r="F23" s="134" t="s">
        <v>77</v>
      </c>
      <c r="G23" s="134" t="s">
        <v>76</v>
      </c>
      <c r="H23" s="134" t="s">
        <v>76</v>
      </c>
      <c r="I23" s="134" t="s">
        <v>77</v>
      </c>
      <c r="J23" s="134" t="s">
        <v>76</v>
      </c>
      <c r="K23" s="134" t="s">
        <v>76</v>
      </c>
      <c r="L23" s="134" t="s">
        <v>76</v>
      </c>
      <c r="M23" s="134" t="s">
        <v>76</v>
      </c>
      <c r="N23" s="134" t="s">
        <v>76</v>
      </c>
      <c r="O23" s="134" t="s">
        <v>76</v>
      </c>
      <c r="P23" s="134" t="s">
        <v>76</v>
      </c>
      <c r="Q23" s="134" t="s">
        <v>76</v>
      </c>
      <c r="R23" s="134" t="s">
        <v>76</v>
      </c>
      <c r="S23" s="134" t="s">
        <v>76</v>
      </c>
      <c r="T23" s="134" t="s">
        <v>76</v>
      </c>
      <c r="U23" s="134" t="s">
        <v>76</v>
      </c>
      <c r="V23" s="134" t="s">
        <v>76</v>
      </c>
      <c r="W23" s="134" t="s">
        <v>76</v>
      </c>
      <c r="X23" s="134" t="s">
        <v>76</v>
      </c>
      <c r="Y23" s="135" t="s">
        <v>76</v>
      </c>
    </row>
    <row r="24" spans="1:25" x14ac:dyDescent="0.3">
      <c r="A24" s="1" t="s">
        <v>1231</v>
      </c>
      <c r="B24" s="543" t="s">
        <v>132</v>
      </c>
      <c r="C24" s="623" t="s">
        <v>1722</v>
      </c>
      <c r="D24" s="467" t="s">
        <v>1814</v>
      </c>
      <c r="E24" s="616">
        <f t="shared" si="1"/>
        <v>4</v>
      </c>
      <c r="F24" s="134" t="s">
        <v>77</v>
      </c>
      <c r="G24" s="134" t="s">
        <v>76</v>
      </c>
      <c r="H24" s="134" t="s">
        <v>77</v>
      </c>
      <c r="I24" s="134" t="s">
        <v>77</v>
      </c>
      <c r="J24" s="134" t="s">
        <v>77</v>
      </c>
      <c r="K24" s="134" t="s">
        <v>76</v>
      </c>
      <c r="L24" s="134" t="s">
        <v>76</v>
      </c>
      <c r="M24" s="134" t="s">
        <v>76</v>
      </c>
      <c r="N24" s="134" t="s">
        <v>76</v>
      </c>
      <c r="O24" s="134" t="s">
        <v>76</v>
      </c>
      <c r="P24" s="134" t="s">
        <v>76</v>
      </c>
      <c r="Q24" s="134" t="s">
        <v>76</v>
      </c>
      <c r="R24" s="134" t="s">
        <v>76</v>
      </c>
      <c r="S24" s="134" t="s">
        <v>76</v>
      </c>
      <c r="T24" s="134" t="s">
        <v>76</v>
      </c>
      <c r="U24" s="134" t="s">
        <v>76</v>
      </c>
      <c r="V24" s="134" t="s">
        <v>76</v>
      </c>
      <c r="W24" s="134" t="s">
        <v>76</v>
      </c>
      <c r="X24" s="134" t="s">
        <v>76</v>
      </c>
      <c r="Y24" s="135" t="s">
        <v>76</v>
      </c>
    </row>
    <row r="25" spans="1:25" x14ac:dyDescent="0.3">
      <c r="A25" s="1" t="s">
        <v>1232</v>
      </c>
      <c r="B25" s="543" t="s">
        <v>133</v>
      </c>
      <c r="C25" s="623"/>
      <c r="D25" s="467"/>
      <c r="E25" s="616">
        <f t="shared" si="1"/>
        <v>0</v>
      </c>
      <c r="F25" s="134" t="s">
        <v>76</v>
      </c>
      <c r="G25" s="134" t="s">
        <v>76</v>
      </c>
      <c r="H25" s="134" t="s">
        <v>76</v>
      </c>
      <c r="I25" s="134" t="s">
        <v>76</v>
      </c>
      <c r="J25" s="134" t="s">
        <v>76</v>
      </c>
      <c r="K25" s="134" t="s">
        <v>76</v>
      </c>
      <c r="L25" s="134" t="s">
        <v>76</v>
      </c>
      <c r="M25" s="134" t="s">
        <v>76</v>
      </c>
      <c r="N25" s="134" t="s">
        <v>76</v>
      </c>
      <c r="O25" s="134" t="s">
        <v>76</v>
      </c>
      <c r="P25" s="134" t="s">
        <v>76</v>
      </c>
      <c r="Q25" s="134" t="s">
        <v>76</v>
      </c>
      <c r="R25" s="134" t="s">
        <v>76</v>
      </c>
      <c r="S25" s="134" t="s">
        <v>76</v>
      </c>
      <c r="T25" s="134" t="s">
        <v>76</v>
      </c>
      <c r="U25" s="134" t="s">
        <v>76</v>
      </c>
      <c r="V25" s="134" t="s">
        <v>76</v>
      </c>
      <c r="W25" s="134" t="s">
        <v>76</v>
      </c>
      <c r="X25" s="134" t="s">
        <v>76</v>
      </c>
      <c r="Y25" s="135" t="s">
        <v>76</v>
      </c>
    </row>
    <row r="26" spans="1:25" x14ac:dyDescent="0.3">
      <c r="A26" s="1" t="s">
        <v>1233</v>
      </c>
      <c r="B26" s="543" t="s">
        <v>134</v>
      </c>
      <c r="C26" s="623"/>
      <c r="D26" s="467"/>
      <c r="E26" s="616">
        <f t="shared" si="1"/>
        <v>0</v>
      </c>
      <c r="F26" s="134" t="s">
        <v>76</v>
      </c>
      <c r="G26" s="134" t="s">
        <v>76</v>
      </c>
      <c r="H26" s="134" t="s">
        <v>76</v>
      </c>
      <c r="I26" s="134" t="s">
        <v>76</v>
      </c>
      <c r="J26" s="134" t="s">
        <v>76</v>
      </c>
      <c r="K26" s="134" t="s">
        <v>76</v>
      </c>
      <c r="L26" s="134" t="s">
        <v>76</v>
      </c>
      <c r="M26" s="134" t="s">
        <v>76</v>
      </c>
      <c r="N26" s="134" t="s">
        <v>76</v>
      </c>
      <c r="O26" s="134" t="s">
        <v>76</v>
      </c>
      <c r="P26" s="134" t="s">
        <v>76</v>
      </c>
      <c r="Q26" s="134" t="s">
        <v>76</v>
      </c>
      <c r="R26" s="134" t="s">
        <v>76</v>
      </c>
      <c r="S26" s="134" t="s">
        <v>76</v>
      </c>
      <c r="T26" s="134" t="s">
        <v>76</v>
      </c>
      <c r="U26" s="134" t="s">
        <v>76</v>
      </c>
      <c r="V26" s="134" t="s">
        <v>76</v>
      </c>
      <c r="W26" s="134" t="s">
        <v>76</v>
      </c>
      <c r="X26" s="134" t="s">
        <v>76</v>
      </c>
      <c r="Y26" s="135" t="s">
        <v>76</v>
      </c>
    </row>
    <row r="27" spans="1:25" x14ac:dyDescent="0.3">
      <c r="A27" s="1" t="s">
        <v>1234</v>
      </c>
      <c r="B27" s="543" t="s">
        <v>135</v>
      </c>
      <c r="C27" s="623"/>
      <c r="D27" s="467"/>
      <c r="E27" s="616">
        <f t="shared" si="1"/>
        <v>0</v>
      </c>
      <c r="F27" s="134" t="s">
        <v>76</v>
      </c>
      <c r="G27" s="134" t="s">
        <v>76</v>
      </c>
      <c r="H27" s="134" t="s">
        <v>76</v>
      </c>
      <c r="I27" s="134" t="s">
        <v>76</v>
      </c>
      <c r="J27" s="134" t="s">
        <v>76</v>
      </c>
      <c r="K27" s="134" t="s">
        <v>76</v>
      </c>
      <c r="L27" s="134" t="s">
        <v>76</v>
      </c>
      <c r="M27" s="134" t="s">
        <v>76</v>
      </c>
      <c r="N27" s="134" t="s">
        <v>76</v>
      </c>
      <c r="O27" s="134" t="s">
        <v>76</v>
      </c>
      <c r="P27" s="134" t="s">
        <v>76</v>
      </c>
      <c r="Q27" s="134" t="s">
        <v>76</v>
      </c>
      <c r="R27" s="134" t="s">
        <v>76</v>
      </c>
      <c r="S27" s="134" t="s">
        <v>76</v>
      </c>
      <c r="T27" s="134" t="s">
        <v>76</v>
      </c>
      <c r="U27" s="134" t="s">
        <v>76</v>
      </c>
      <c r="V27" s="134" t="s">
        <v>76</v>
      </c>
      <c r="W27" s="134" t="s">
        <v>76</v>
      </c>
      <c r="X27" s="134" t="s">
        <v>76</v>
      </c>
      <c r="Y27" s="135" t="s">
        <v>76</v>
      </c>
    </row>
    <row r="28" spans="1:25" x14ac:dyDescent="0.3">
      <c r="A28" s="1" t="s">
        <v>1235</v>
      </c>
      <c r="B28" s="543" t="s">
        <v>136</v>
      </c>
      <c r="C28" s="623"/>
      <c r="D28" s="467"/>
      <c r="E28" s="616">
        <f t="shared" si="1"/>
        <v>0</v>
      </c>
      <c r="F28" s="134" t="s">
        <v>76</v>
      </c>
      <c r="G28" s="134" t="s">
        <v>76</v>
      </c>
      <c r="H28" s="134" t="s">
        <v>76</v>
      </c>
      <c r="I28" s="134" t="s">
        <v>76</v>
      </c>
      <c r="J28" s="134" t="s">
        <v>76</v>
      </c>
      <c r="K28" s="134" t="s">
        <v>76</v>
      </c>
      <c r="L28" s="134" t="s">
        <v>76</v>
      </c>
      <c r="M28" s="134" t="s">
        <v>76</v>
      </c>
      <c r="N28" s="134" t="s">
        <v>76</v>
      </c>
      <c r="O28" s="134" t="s">
        <v>76</v>
      </c>
      <c r="P28" s="134" t="s">
        <v>76</v>
      </c>
      <c r="Q28" s="134" t="s">
        <v>76</v>
      </c>
      <c r="R28" s="134" t="s">
        <v>76</v>
      </c>
      <c r="S28" s="134" t="s">
        <v>76</v>
      </c>
      <c r="T28" s="134" t="s">
        <v>76</v>
      </c>
      <c r="U28" s="134" t="s">
        <v>76</v>
      </c>
      <c r="V28" s="134" t="s">
        <v>76</v>
      </c>
      <c r="W28" s="134" t="s">
        <v>76</v>
      </c>
      <c r="X28" s="134" t="s">
        <v>76</v>
      </c>
      <c r="Y28" s="135" t="s">
        <v>76</v>
      </c>
    </row>
    <row r="29" spans="1:25" ht="43.2" x14ac:dyDescent="0.3">
      <c r="A29" s="1" t="s">
        <v>712</v>
      </c>
      <c r="B29" s="575"/>
      <c r="C29" s="482" t="s">
        <v>137</v>
      </c>
      <c r="D29" s="387" t="s">
        <v>164</v>
      </c>
      <c r="E29" s="515"/>
      <c r="F29" s="33"/>
      <c r="G29" s="33"/>
      <c r="H29" s="33"/>
      <c r="I29" s="33"/>
      <c r="J29" s="33"/>
      <c r="K29" s="33"/>
      <c r="L29" s="33"/>
      <c r="M29" s="33"/>
      <c r="N29" s="33"/>
      <c r="O29" s="33"/>
      <c r="P29" s="33"/>
      <c r="Q29" s="33"/>
      <c r="R29" s="33"/>
      <c r="S29" s="33"/>
      <c r="T29" s="33"/>
      <c r="U29" s="33"/>
      <c r="V29" s="33"/>
      <c r="W29" s="33"/>
      <c r="X29" s="33"/>
      <c r="Y29" s="34"/>
    </row>
    <row r="30" spans="1:25" ht="28.8" x14ac:dyDescent="0.3">
      <c r="A30" s="1" t="s">
        <v>1236</v>
      </c>
      <c r="B30" s="543" t="s">
        <v>127</v>
      </c>
      <c r="C30" s="623" t="s">
        <v>1725</v>
      </c>
      <c r="D30" s="467" t="s">
        <v>1804</v>
      </c>
      <c r="E30" s="616">
        <f>COUNTIFS($F30:$Y30,"taip")</f>
        <v>3</v>
      </c>
      <c r="F30" s="134" t="s">
        <v>76</v>
      </c>
      <c r="G30" s="134" t="s">
        <v>76</v>
      </c>
      <c r="H30" s="134" t="s">
        <v>77</v>
      </c>
      <c r="I30" s="134" t="s">
        <v>77</v>
      </c>
      <c r="J30" s="134" t="s">
        <v>77</v>
      </c>
      <c r="K30" s="134" t="s">
        <v>76</v>
      </c>
      <c r="L30" s="134" t="s">
        <v>76</v>
      </c>
      <c r="M30" s="134" t="s">
        <v>76</v>
      </c>
      <c r="N30" s="134" t="s">
        <v>76</v>
      </c>
      <c r="O30" s="134" t="s">
        <v>76</v>
      </c>
      <c r="P30" s="134" t="s">
        <v>76</v>
      </c>
      <c r="Q30" s="134" t="s">
        <v>76</v>
      </c>
      <c r="R30" s="134" t="s">
        <v>76</v>
      </c>
      <c r="S30" s="134" t="s">
        <v>76</v>
      </c>
      <c r="T30" s="134" t="s">
        <v>76</v>
      </c>
      <c r="U30" s="134" t="s">
        <v>76</v>
      </c>
      <c r="V30" s="134" t="s">
        <v>76</v>
      </c>
      <c r="W30" s="134" t="s">
        <v>76</v>
      </c>
      <c r="X30" s="134" t="s">
        <v>76</v>
      </c>
      <c r="Y30" s="135" t="s">
        <v>76</v>
      </c>
    </row>
    <row r="31" spans="1:25" x14ac:dyDescent="0.3">
      <c r="A31" s="1" t="s">
        <v>1237</v>
      </c>
      <c r="B31" s="543" t="s">
        <v>128</v>
      </c>
      <c r="C31" s="623" t="s">
        <v>1729</v>
      </c>
      <c r="D31" s="467" t="s">
        <v>1805</v>
      </c>
      <c r="E31" s="616">
        <f t="shared" ref="E31:E39" si="2">COUNTIFS($F31:$Y31,"taip")</f>
        <v>4</v>
      </c>
      <c r="F31" s="134" t="s">
        <v>77</v>
      </c>
      <c r="G31" s="134" t="s">
        <v>76</v>
      </c>
      <c r="H31" s="134" t="s">
        <v>77</v>
      </c>
      <c r="I31" s="134" t="s">
        <v>77</v>
      </c>
      <c r="J31" s="134" t="s">
        <v>77</v>
      </c>
      <c r="K31" s="134" t="s">
        <v>76</v>
      </c>
      <c r="L31" s="134" t="s">
        <v>76</v>
      </c>
      <c r="M31" s="134" t="s">
        <v>76</v>
      </c>
      <c r="N31" s="134" t="s">
        <v>76</v>
      </c>
      <c r="O31" s="134" t="s">
        <v>76</v>
      </c>
      <c r="P31" s="134" t="s">
        <v>76</v>
      </c>
      <c r="Q31" s="134" t="s">
        <v>76</v>
      </c>
      <c r="R31" s="134" t="s">
        <v>76</v>
      </c>
      <c r="S31" s="134" t="s">
        <v>76</v>
      </c>
      <c r="T31" s="134" t="s">
        <v>76</v>
      </c>
      <c r="U31" s="134" t="s">
        <v>76</v>
      </c>
      <c r="V31" s="134" t="s">
        <v>76</v>
      </c>
      <c r="W31" s="134" t="s">
        <v>76</v>
      </c>
      <c r="X31" s="134" t="s">
        <v>76</v>
      </c>
      <c r="Y31" s="135" t="s">
        <v>76</v>
      </c>
    </row>
    <row r="32" spans="1:25" x14ac:dyDescent="0.3">
      <c r="A32" s="1" t="s">
        <v>1238</v>
      </c>
      <c r="B32" s="543" t="s">
        <v>129</v>
      </c>
      <c r="C32" s="623" t="s">
        <v>1726</v>
      </c>
      <c r="D32" s="467" t="s">
        <v>1806</v>
      </c>
      <c r="E32" s="616">
        <f t="shared" si="2"/>
        <v>3</v>
      </c>
      <c r="F32" s="134" t="s">
        <v>77</v>
      </c>
      <c r="G32" s="134" t="s">
        <v>77</v>
      </c>
      <c r="H32" s="134" t="s">
        <v>76</v>
      </c>
      <c r="I32" s="134" t="s">
        <v>76</v>
      </c>
      <c r="J32" s="134" t="s">
        <v>77</v>
      </c>
      <c r="K32" s="134" t="s">
        <v>76</v>
      </c>
      <c r="L32" s="134" t="s">
        <v>76</v>
      </c>
      <c r="M32" s="134" t="s">
        <v>76</v>
      </c>
      <c r="N32" s="134" t="s">
        <v>76</v>
      </c>
      <c r="O32" s="134" t="s">
        <v>76</v>
      </c>
      <c r="P32" s="134" t="s">
        <v>76</v>
      </c>
      <c r="Q32" s="134" t="s">
        <v>76</v>
      </c>
      <c r="R32" s="134" t="s">
        <v>76</v>
      </c>
      <c r="S32" s="134" t="s">
        <v>76</v>
      </c>
      <c r="T32" s="134" t="s">
        <v>76</v>
      </c>
      <c r="U32" s="134" t="s">
        <v>76</v>
      </c>
      <c r="V32" s="134" t="s">
        <v>76</v>
      </c>
      <c r="W32" s="134" t="s">
        <v>76</v>
      </c>
      <c r="X32" s="134" t="s">
        <v>76</v>
      </c>
      <c r="Y32" s="135" t="s">
        <v>76</v>
      </c>
    </row>
    <row r="33" spans="1:25" x14ac:dyDescent="0.3">
      <c r="A33" s="1" t="s">
        <v>1239</v>
      </c>
      <c r="B33" s="543" t="s">
        <v>130</v>
      </c>
      <c r="C33" s="623" t="s">
        <v>1754</v>
      </c>
      <c r="D33" s="467" t="s">
        <v>1807</v>
      </c>
      <c r="E33" s="616">
        <f t="shared" si="2"/>
        <v>4</v>
      </c>
      <c r="F33" s="134" t="s">
        <v>77</v>
      </c>
      <c r="G33" s="134" t="s">
        <v>77</v>
      </c>
      <c r="H33" s="134" t="s">
        <v>77</v>
      </c>
      <c r="I33" s="134" t="s">
        <v>77</v>
      </c>
      <c r="J33" s="134" t="s">
        <v>76</v>
      </c>
      <c r="K33" s="134" t="s">
        <v>76</v>
      </c>
      <c r="L33" s="134" t="s">
        <v>76</v>
      </c>
      <c r="M33" s="134" t="s">
        <v>76</v>
      </c>
      <c r="N33" s="134" t="s">
        <v>76</v>
      </c>
      <c r="O33" s="134" t="s">
        <v>76</v>
      </c>
      <c r="P33" s="134" t="s">
        <v>76</v>
      </c>
      <c r="Q33" s="134" t="s">
        <v>76</v>
      </c>
      <c r="R33" s="134" t="s">
        <v>76</v>
      </c>
      <c r="S33" s="134" t="s">
        <v>76</v>
      </c>
      <c r="T33" s="134" t="s">
        <v>76</v>
      </c>
      <c r="U33" s="134" t="s">
        <v>76</v>
      </c>
      <c r="V33" s="134" t="s">
        <v>76</v>
      </c>
      <c r="W33" s="134" t="s">
        <v>76</v>
      </c>
      <c r="X33" s="134" t="s">
        <v>76</v>
      </c>
      <c r="Y33" s="135" t="s">
        <v>76</v>
      </c>
    </row>
    <row r="34" spans="1:25" x14ac:dyDescent="0.3">
      <c r="A34" s="1" t="s">
        <v>1240</v>
      </c>
      <c r="B34" s="543" t="s">
        <v>131</v>
      </c>
      <c r="C34" s="623" t="s">
        <v>1727</v>
      </c>
      <c r="D34" s="467" t="s">
        <v>1808</v>
      </c>
      <c r="E34" s="616">
        <f t="shared" si="2"/>
        <v>4</v>
      </c>
      <c r="F34" s="134" t="s">
        <v>77</v>
      </c>
      <c r="G34" s="134" t="s">
        <v>77</v>
      </c>
      <c r="H34" s="134" t="s">
        <v>77</v>
      </c>
      <c r="I34" s="134" t="s">
        <v>76</v>
      </c>
      <c r="J34" s="134" t="s">
        <v>77</v>
      </c>
      <c r="K34" s="134" t="s">
        <v>76</v>
      </c>
      <c r="L34" s="134" t="s">
        <v>76</v>
      </c>
      <c r="M34" s="134" t="s">
        <v>76</v>
      </c>
      <c r="N34" s="134" t="s">
        <v>76</v>
      </c>
      <c r="O34" s="134" t="s">
        <v>76</v>
      </c>
      <c r="P34" s="134" t="s">
        <v>76</v>
      </c>
      <c r="Q34" s="134" t="s">
        <v>76</v>
      </c>
      <c r="R34" s="134" t="s">
        <v>76</v>
      </c>
      <c r="S34" s="134" t="s">
        <v>76</v>
      </c>
      <c r="T34" s="134" t="s">
        <v>76</v>
      </c>
      <c r="U34" s="134" t="s">
        <v>76</v>
      </c>
      <c r="V34" s="134" t="s">
        <v>76</v>
      </c>
      <c r="W34" s="134" t="s">
        <v>76</v>
      </c>
      <c r="X34" s="134" t="s">
        <v>76</v>
      </c>
      <c r="Y34" s="135" t="s">
        <v>76</v>
      </c>
    </row>
    <row r="35" spans="1:25" x14ac:dyDescent="0.3">
      <c r="A35" s="1" t="s">
        <v>1241</v>
      </c>
      <c r="B35" s="543" t="s">
        <v>132</v>
      </c>
      <c r="C35" s="623" t="s">
        <v>1728</v>
      </c>
      <c r="D35" s="467" t="s">
        <v>1809</v>
      </c>
      <c r="E35" s="616">
        <f t="shared" si="2"/>
        <v>4</v>
      </c>
      <c r="F35" s="134" t="s">
        <v>76</v>
      </c>
      <c r="G35" s="134" t="s">
        <v>77</v>
      </c>
      <c r="H35" s="134" t="s">
        <v>77</v>
      </c>
      <c r="I35" s="134" t="s">
        <v>77</v>
      </c>
      <c r="J35" s="134" t="s">
        <v>77</v>
      </c>
      <c r="K35" s="134" t="s">
        <v>76</v>
      </c>
      <c r="L35" s="134" t="s">
        <v>76</v>
      </c>
      <c r="M35" s="134" t="s">
        <v>76</v>
      </c>
      <c r="N35" s="134" t="s">
        <v>76</v>
      </c>
      <c r="O35" s="134" t="s">
        <v>76</v>
      </c>
      <c r="P35" s="134" t="s">
        <v>76</v>
      </c>
      <c r="Q35" s="134" t="s">
        <v>76</v>
      </c>
      <c r="R35" s="134" t="s">
        <v>76</v>
      </c>
      <c r="S35" s="134" t="s">
        <v>76</v>
      </c>
      <c r="T35" s="134" t="s">
        <v>76</v>
      </c>
      <c r="U35" s="134" t="s">
        <v>76</v>
      </c>
      <c r="V35" s="134" t="s">
        <v>76</v>
      </c>
      <c r="W35" s="134" t="s">
        <v>76</v>
      </c>
      <c r="X35" s="134" t="s">
        <v>76</v>
      </c>
      <c r="Y35" s="135" t="s">
        <v>76</v>
      </c>
    </row>
    <row r="36" spans="1:25" x14ac:dyDescent="0.3">
      <c r="A36" s="1" t="s">
        <v>1242</v>
      </c>
      <c r="B36" s="543" t="s">
        <v>133</v>
      </c>
      <c r="C36" s="623"/>
      <c r="D36" s="467"/>
      <c r="E36" s="616">
        <f t="shared" si="2"/>
        <v>0</v>
      </c>
      <c r="F36" s="134" t="s">
        <v>76</v>
      </c>
      <c r="G36" s="134" t="s">
        <v>76</v>
      </c>
      <c r="H36" s="134" t="s">
        <v>76</v>
      </c>
      <c r="I36" s="134" t="s">
        <v>76</v>
      </c>
      <c r="J36" s="134" t="s">
        <v>76</v>
      </c>
      <c r="K36" s="134" t="s">
        <v>76</v>
      </c>
      <c r="L36" s="134" t="s">
        <v>76</v>
      </c>
      <c r="M36" s="134" t="s">
        <v>76</v>
      </c>
      <c r="N36" s="134" t="s">
        <v>76</v>
      </c>
      <c r="O36" s="134" t="s">
        <v>76</v>
      </c>
      <c r="P36" s="134" t="s">
        <v>76</v>
      </c>
      <c r="Q36" s="134" t="s">
        <v>76</v>
      </c>
      <c r="R36" s="134" t="s">
        <v>76</v>
      </c>
      <c r="S36" s="134" t="s">
        <v>76</v>
      </c>
      <c r="T36" s="134" t="s">
        <v>76</v>
      </c>
      <c r="U36" s="134" t="s">
        <v>76</v>
      </c>
      <c r="V36" s="134" t="s">
        <v>76</v>
      </c>
      <c r="W36" s="134" t="s">
        <v>76</v>
      </c>
      <c r="X36" s="134" t="s">
        <v>76</v>
      </c>
      <c r="Y36" s="135" t="s">
        <v>76</v>
      </c>
    </row>
    <row r="37" spans="1:25" x14ac:dyDescent="0.3">
      <c r="A37" s="1" t="s">
        <v>1243</v>
      </c>
      <c r="B37" s="543" t="s">
        <v>134</v>
      </c>
      <c r="C37" s="623"/>
      <c r="D37" s="467"/>
      <c r="E37" s="616">
        <f t="shared" si="2"/>
        <v>0</v>
      </c>
      <c r="F37" s="134" t="s">
        <v>76</v>
      </c>
      <c r="G37" s="134" t="s">
        <v>76</v>
      </c>
      <c r="H37" s="134" t="s">
        <v>76</v>
      </c>
      <c r="I37" s="134" t="s">
        <v>76</v>
      </c>
      <c r="J37" s="134" t="s">
        <v>76</v>
      </c>
      <c r="K37" s="134" t="s">
        <v>76</v>
      </c>
      <c r="L37" s="134" t="s">
        <v>76</v>
      </c>
      <c r="M37" s="134" t="s">
        <v>76</v>
      </c>
      <c r="N37" s="134" t="s">
        <v>76</v>
      </c>
      <c r="O37" s="134" t="s">
        <v>76</v>
      </c>
      <c r="P37" s="134" t="s">
        <v>76</v>
      </c>
      <c r="Q37" s="134" t="s">
        <v>76</v>
      </c>
      <c r="R37" s="134" t="s">
        <v>76</v>
      </c>
      <c r="S37" s="134" t="s">
        <v>76</v>
      </c>
      <c r="T37" s="134" t="s">
        <v>76</v>
      </c>
      <c r="U37" s="134" t="s">
        <v>76</v>
      </c>
      <c r="V37" s="134" t="s">
        <v>76</v>
      </c>
      <c r="W37" s="134" t="s">
        <v>76</v>
      </c>
      <c r="X37" s="134" t="s">
        <v>76</v>
      </c>
      <c r="Y37" s="135" t="s">
        <v>76</v>
      </c>
    </row>
    <row r="38" spans="1:25" x14ac:dyDescent="0.3">
      <c r="A38" s="1" t="s">
        <v>1244</v>
      </c>
      <c r="B38" s="543" t="s">
        <v>135</v>
      </c>
      <c r="C38" s="623"/>
      <c r="D38" s="467"/>
      <c r="E38" s="616">
        <f t="shared" si="2"/>
        <v>0</v>
      </c>
      <c r="F38" s="134" t="s">
        <v>76</v>
      </c>
      <c r="G38" s="134" t="s">
        <v>76</v>
      </c>
      <c r="H38" s="134" t="s">
        <v>76</v>
      </c>
      <c r="I38" s="134" t="s">
        <v>76</v>
      </c>
      <c r="J38" s="134" t="s">
        <v>76</v>
      </c>
      <c r="K38" s="134" t="s">
        <v>76</v>
      </c>
      <c r="L38" s="134" t="s">
        <v>76</v>
      </c>
      <c r="M38" s="134" t="s">
        <v>76</v>
      </c>
      <c r="N38" s="134" t="s">
        <v>76</v>
      </c>
      <c r="O38" s="134" t="s">
        <v>76</v>
      </c>
      <c r="P38" s="134" t="s">
        <v>76</v>
      </c>
      <c r="Q38" s="134" t="s">
        <v>76</v>
      </c>
      <c r="R38" s="134" t="s">
        <v>76</v>
      </c>
      <c r="S38" s="134" t="s">
        <v>76</v>
      </c>
      <c r="T38" s="134" t="s">
        <v>76</v>
      </c>
      <c r="U38" s="134" t="s">
        <v>76</v>
      </c>
      <c r="V38" s="134" t="s">
        <v>76</v>
      </c>
      <c r="W38" s="134" t="s">
        <v>76</v>
      </c>
      <c r="X38" s="134" t="s">
        <v>76</v>
      </c>
      <c r="Y38" s="135" t="s">
        <v>76</v>
      </c>
    </row>
    <row r="39" spans="1:25" x14ac:dyDescent="0.3">
      <c r="A39" s="1" t="s">
        <v>1245</v>
      </c>
      <c r="B39" s="543" t="s">
        <v>136</v>
      </c>
      <c r="C39" s="623"/>
      <c r="D39" s="467"/>
      <c r="E39" s="616">
        <f t="shared" si="2"/>
        <v>0</v>
      </c>
      <c r="F39" s="134" t="s">
        <v>76</v>
      </c>
      <c r="G39" s="134" t="s">
        <v>76</v>
      </c>
      <c r="H39" s="134" t="s">
        <v>76</v>
      </c>
      <c r="I39" s="134" t="s">
        <v>76</v>
      </c>
      <c r="J39" s="134" t="s">
        <v>76</v>
      </c>
      <c r="K39" s="134" t="s">
        <v>76</v>
      </c>
      <c r="L39" s="134" t="s">
        <v>76</v>
      </c>
      <c r="M39" s="134" t="s">
        <v>76</v>
      </c>
      <c r="N39" s="134" t="s">
        <v>76</v>
      </c>
      <c r="O39" s="134" t="s">
        <v>76</v>
      </c>
      <c r="P39" s="134" t="s">
        <v>76</v>
      </c>
      <c r="Q39" s="134" t="s">
        <v>76</v>
      </c>
      <c r="R39" s="134" t="s">
        <v>76</v>
      </c>
      <c r="S39" s="134" t="s">
        <v>76</v>
      </c>
      <c r="T39" s="134" t="s">
        <v>76</v>
      </c>
      <c r="U39" s="134" t="s">
        <v>76</v>
      </c>
      <c r="V39" s="134" t="s">
        <v>76</v>
      </c>
      <c r="W39" s="134" t="s">
        <v>76</v>
      </c>
      <c r="X39" s="134" t="s">
        <v>76</v>
      </c>
      <c r="Y39" s="135" t="s">
        <v>76</v>
      </c>
    </row>
    <row r="40" spans="1:25" ht="43.2" x14ac:dyDescent="0.3">
      <c r="A40" s="1" t="s">
        <v>713</v>
      </c>
      <c r="B40" s="575"/>
      <c r="C40" s="482" t="s">
        <v>163</v>
      </c>
      <c r="D40" s="387" t="s">
        <v>164</v>
      </c>
      <c r="E40" s="515"/>
      <c r="F40" s="33"/>
      <c r="G40" s="33"/>
      <c r="H40" s="33"/>
      <c r="I40" s="33"/>
      <c r="J40" s="33"/>
      <c r="K40" s="33"/>
      <c r="L40" s="33"/>
      <c r="M40" s="33"/>
      <c r="N40" s="33"/>
      <c r="O40" s="33"/>
      <c r="P40" s="33"/>
      <c r="Q40" s="33"/>
      <c r="R40" s="33"/>
      <c r="S40" s="33"/>
      <c r="T40" s="33"/>
      <c r="U40" s="33"/>
      <c r="V40" s="33"/>
      <c r="W40" s="33"/>
      <c r="X40" s="33"/>
      <c r="Y40" s="34"/>
    </row>
    <row r="41" spans="1:25" x14ac:dyDescent="0.3">
      <c r="A41" s="1" t="s">
        <v>1246</v>
      </c>
      <c r="B41" s="617" t="s">
        <v>127</v>
      </c>
      <c r="C41" s="622" t="s">
        <v>1732</v>
      </c>
      <c r="D41" s="468" t="s">
        <v>1811</v>
      </c>
      <c r="E41" s="618">
        <f>COUNTIFS($F41:$Y41,"taip")</f>
        <v>0</v>
      </c>
      <c r="F41" s="134" t="s">
        <v>76</v>
      </c>
      <c r="G41" s="134" t="s">
        <v>76</v>
      </c>
      <c r="H41" s="134" t="s">
        <v>76</v>
      </c>
      <c r="I41" s="134" t="s">
        <v>76</v>
      </c>
      <c r="J41" s="134" t="s">
        <v>76</v>
      </c>
      <c r="K41" s="134" t="s">
        <v>76</v>
      </c>
      <c r="L41" s="134" t="s">
        <v>76</v>
      </c>
      <c r="M41" s="134" t="s">
        <v>76</v>
      </c>
      <c r="N41" s="134" t="s">
        <v>76</v>
      </c>
      <c r="O41" s="134" t="s">
        <v>76</v>
      </c>
      <c r="P41" s="134" t="s">
        <v>76</v>
      </c>
      <c r="Q41" s="134" t="s">
        <v>76</v>
      </c>
      <c r="R41" s="134" t="s">
        <v>76</v>
      </c>
      <c r="S41" s="134" t="s">
        <v>76</v>
      </c>
      <c r="T41" s="134" t="s">
        <v>76</v>
      </c>
      <c r="U41" s="134" t="s">
        <v>76</v>
      </c>
      <c r="V41" s="134" t="s">
        <v>76</v>
      </c>
      <c r="W41" s="134" t="s">
        <v>76</v>
      </c>
      <c r="X41" s="134" t="s">
        <v>76</v>
      </c>
      <c r="Y41" s="135" t="s">
        <v>76</v>
      </c>
    </row>
    <row r="42" spans="1:25" x14ac:dyDescent="0.3">
      <c r="A42" s="1" t="s">
        <v>1247</v>
      </c>
      <c r="B42" s="543" t="s">
        <v>128</v>
      </c>
      <c r="C42" s="623" t="s">
        <v>1734</v>
      </c>
      <c r="D42" s="467" t="s">
        <v>1812</v>
      </c>
      <c r="E42" s="616">
        <f t="shared" ref="E42:E50" si="3">COUNTIFS($F42:$Y42,"taip")</f>
        <v>2</v>
      </c>
      <c r="F42" s="134" t="s">
        <v>77</v>
      </c>
      <c r="G42" s="134" t="s">
        <v>76</v>
      </c>
      <c r="H42" s="134" t="s">
        <v>77</v>
      </c>
      <c r="I42" s="134" t="s">
        <v>76</v>
      </c>
      <c r="J42" s="134" t="s">
        <v>76</v>
      </c>
      <c r="K42" s="134" t="s">
        <v>76</v>
      </c>
      <c r="L42" s="134" t="s">
        <v>76</v>
      </c>
      <c r="M42" s="134" t="s">
        <v>76</v>
      </c>
      <c r="N42" s="134" t="s">
        <v>76</v>
      </c>
      <c r="O42" s="134" t="s">
        <v>76</v>
      </c>
      <c r="P42" s="134" t="s">
        <v>76</v>
      </c>
      <c r="Q42" s="134" t="s">
        <v>76</v>
      </c>
      <c r="R42" s="134" t="s">
        <v>76</v>
      </c>
      <c r="S42" s="134" t="s">
        <v>76</v>
      </c>
      <c r="T42" s="134" t="s">
        <v>76</v>
      </c>
      <c r="U42" s="134" t="s">
        <v>76</v>
      </c>
      <c r="V42" s="134" t="s">
        <v>76</v>
      </c>
      <c r="W42" s="134" t="s">
        <v>76</v>
      </c>
      <c r="X42" s="134" t="s">
        <v>76</v>
      </c>
      <c r="Y42" s="135" t="s">
        <v>76</v>
      </c>
    </row>
    <row r="43" spans="1:25" ht="28.8" x14ac:dyDescent="0.3">
      <c r="A43" s="1" t="s">
        <v>1248</v>
      </c>
      <c r="B43" s="543" t="s">
        <v>129</v>
      </c>
      <c r="C43" s="623" t="s">
        <v>1815</v>
      </c>
      <c r="D43" s="467" t="s">
        <v>1816</v>
      </c>
      <c r="E43" s="616">
        <f t="shared" si="3"/>
        <v>1</v>
      </c>
      <c r="F43" s="134" t="s">
        <v>76</v>
      </c>
      <c r="G43" s="134" t="s">
        <v>77</v>
      </c>
      <c r="H43" s="134" t="s">
        <v>76</v>
      </c>
      <c r="I43" s="134" t="s">
        <v>76</v>
      </c>
      <c r="J43" s="134" t="s">
        <v>76</v>
      </c>
      <c r="K43" s="134" t="s">
        <v>76</v>
      </c>
      <c r="L43" s="134" t="s">
        <v>76</v>
      </c>
      <c r="M43" s="134" t="s">
        <v>76</v>
      </c>
      <c r="N43" s="134" t="s">
        <v>76</v>
      </c>
      <c r="O43" s="134" t="s">
        <v>76</v>
      </c>
      <c r="P43" s="134" t="s">
        <v>76</v>
      </c>
      <c r="Q43" s="134" t="s">
        <v>76</v>
      </c>
      <c r="R43" s="134" t="s">
        <v>76</v>
      </c>
      <c r="S43" s="134" t="s">
        <v>76</v>
      </c>
      <c r="T43" s="134" t="s">
        <v>76</v>
      </c>
      <c r="U43" s="134" t="s">
        <v>76</v>
      </c>
      <c r="V43" s="134" t="s">
        <v>76</v>
      </c>
      <c r="W43" s="134" t="s">
        <v>76</v>
      </c>
      <c r="X43" s="134" t="s">
        <v>76</v>
      </c>
      <c r="Y43" s="135" t="s">
        <v>76</v>
      </c>
    </row>
    <row r="44" spans="1:25" x14ac:dyDescent="0.3">
      <c r="A44" s="1" t="s">
        <v>1249</v>
      </c>
      <c r="B44" s="543" t="s">
        <v>130</v>
      </c>
      <c r="C44" s="623" t="s">
        <v>1730</v>
      </c>
      <c r="D44" s="467" t="s">
        <v>1813</v>
      </c>
      <c r="E44" s="616">
        <f t="shared" si="3"/>
        <v>1</v>
      </c>
      <c r="F44" s="134" t="s">
        <v>76</v>
      </c>
      <c r="G44" s="134" t="s">
        <v>77</v>
      </c>
      <c r="H44" s="134" t="s">
        <v>76</v>
      </c>
      <c r="I44" s="134" t="s">
        <v>76</v>
      </c>
      <c r="J44" s="134" t="s">
        <v>76</v>
      </c>
      <c r="K44" s="134" t="s">
        <v>76</v>
      </c>
      <c r="L44" s="134" t="s">
        <v>76</v>
      </c>
      <c r="M44" s="134" t="s">
        <v>76</v>
      </c>
      <c r="N44" s="134" t="s">
        <v>76</v>
      </c>
      <c r="O44" s="134" t="s">
        <v>76</v>
      </c>
      <c r="P44" s="134" t="s">
        <v>76</v>
      </c>
      <c r="Q44" s="134" t="s">
        <v>76</v>
      </c>
      <c r="R44" s="134" t="s">
        <v>76</v>
      </c>
      <c r="S44" s="134" t="s">
        <v>76</v>
      </c>
      <c r="T44" s="134" t="s">
        <v>76</v>
      </c>
      <c r="U44" s="134" t="s">
        <v>76</v>
      </c>
      <c r="V44" s="134" t="s">
        <v>76</v>
      </c>
      <c r="W44" s="134" t="s">
        <v>76</v>
      </c>
      <c r="X44" s="134" t="s">
        <v>76</v>
      </c>
      <c r="Y44" s="135" t="s">
        <v>76</v>
      </c>
    </row>
    <row r="45" spans="1:25" x14ac:dyDescent="0.3">
      <c r="A45" s="1" t="s">
        <v>1250</v>
      </c>
      <c r="B45" s="543" t="s">
        <v>131</v>
      </c>
      <c r="C45" s="623" t="s">
        <v>1733</v>
      </c>
      <c r="D45" s="467" t="s">
        <v>1817</v>
      </c>
      <c r="E45" s="616">
        <f t="shared" si="3"/>
        <v>0</v>
      </c>
      <c r="F45" s="134" t="s">
        <v>76</v>
      </c>
      <c r="G45" s="134" t="s">
        <v>76</v>
      </c>
      <c r="H45" s="134" t="s">
        <v>76</v>
      </c>
      <c r="I45" s="134" t="s">
        <v>76</v>
      </c>
      <c r="J45" s="134" t="s">
        <v>76</v>
      </c>
      <c r="K45" s="134" t="s">
        <v>76</v>
      </c>
      <c r="L45" s="134" t="s">
        <v>76</v>
      </c>
      <c r="M45" s="134" t="s">
        <v>76</v>
      </c>
      <c r="N45" s="134" t="s">
        <v>76</v>
      </c>
      <c r="O45" s="134" t="s">
        <v>76</v>
      </c>
      <c r="P45" s="134" t="s">
        <v>76</v>
      </c>
      <c r="Q45" s="134" t="s">
        <v>76</v>
      </c>
      <c r="R45" s="134" t="s">
        <v>76</v>
      </c>
      <c r="S45" s="134" t="s">
        <v>76</v>
      </c>
      <c r="T45" s="134" t="s">
        <v>76</v>
      </c>
      <c r="U45" s="134" t="s">
        <v>76</v>
      </c>
      <c r="V45" s="134" t="s">
        <v>76</v>
      </c>
      <c r="W45" s="134" t="s">
        <v>76</v>
      </c>
      <c r="X45" s="134" t="s">
        <v>76</v>
      </c>
      <c r="Y45" s="135" t="s">
        <v>76</v>
      </c>
    </row>
    <row r="46" spans="1:25" x14ac:dyDescent="0.3">
      <c r="A46" s="1" t="s">
        <v>1251</v>
      </c>
      <c r="B46" s="543" t="s">
        <v>132</v>
      </c>
      <c r="C46" s="623" t="s">
        <v>1731</v>
      </c>
      <c r="D46" s="467" t="s">
        <v>1810</v>
      </c>
      <c r="E46" s="616">
        <f t="shared" si="3"/>
        <v>0</v>
      </c>
      <c r="F46" s="134" t="s">
        <v>76</v>
      </c>
      <c r="G46" s="134" t="s">
        <v>76</v>
      </c>
      <c r="H46" s="134" t="s">
        <v>76</v>
      </c>
      <c r="I46" s="134" t="s">
        <v>76</v>
      </c>
      <c r="J46" s="134" t="s">
        <v>76</v>
      </c>
      <c r="K46" s="134" t="s">
        <v>76</v>
      </c>
      <c r="L46" s="134" t="s">
        <v>76</v>
      </c>
      <c r="M46" s="134" t="s">
        <v>76</v>
      </c>
      <c r="N46" s="134" t="s">
        <v>76</v>
      </c>
      <c r="O46" s="134" t="s">
        <v>76</v>
      </c>
      <c r="P46" s="134" t="s">
        <v>76</v>
      </c>
      <c r="Q46" s="134" t="s">
        <v>76</v>
      </c>
      <c r="R46" s="134" t="s">
        <v>76</v>
      </c>
      <c r="S46" s="134" t="s">
        <v>76</v>
      </c>
      <c r="T46" s="134" t="s">
        <v>76</v>
      </c>
      <c r="U46" s="134" t="s">
        <v>76</v>
      </c>
      <c r="V46" s="134" t="s">
        <v>76</v>
      </c>
      <c r="W46" s="134" t="s">
        <v>76</v>
      </c>
      <c r="X46" s="134" t="s">
        <v>76</v>
      </c>
      <c r="Y46" s="135" t="s">
        <v>76</v>
      </c>
    </row>
    <row r="47" spans="1:25" x14ac:dyDescent="0.3">
      <c r="A47" s="1" t="s">
        <v>1252</v>
      </c>
      <c r="B47" s="543" t="s">
        <v>133</v>
      </c>
      <c r="C47" s="623"/>
      <c r="D47" s="467"/>
      <c r="E47" s="616">
        <f t="shared" si="3"/>
        <v>0</v>
      </c>
      <c r="F47" s="134" t="s">
        <v>76</v>
      </c>
      <c r="G47" s="134" t="s">
        <v>76</v>
      </c>
      <c r="H47" s="134" t="s">
        <v>76</v>
      </c>
      <c r="I47" s="134" t="s">
        <v>76</v>
      </c>
      <c r="J47" s="134" t="s">
        <v>76</v>
      </c>
      <c r="K47" s="134" t="s">
        <v>76</v>
      </c>
      <c r="L47" s="134" t="s">
        <v>76</v>
      </c>
      <c r="M47" s="134" t="s">
        <v>76</v>
      </c>
      <c r="N47" s="134" t="s">
        <v>76</v>
      </c>
      <c r="O47" s="134" t="s">
        <v>76</v>
      </c>
      <c r="P47" s="134" t="s">
        <v>76</v>
      </c>
      <c r="Q47" s="134" t="s">
        <v>76</v>
      </c>
      <c r="R47" s="134" t="s">
        <v>76</v>
      </c>
      <c r="S47" s="134" t="s">
        <v>76</v>
      </c>
      <c r="T47" s="134" t="s">
        <v>76</v>
      </c>
      <c r="U47" s="134" t="s">
        <v>76</v>
      </c>
      <c r="V47" s="134" t="s">
        <v>76</v>
      </c>
      <c r="W47" s="134" t="s">
        <v>76</v>
      </c>
      <c r="X47" s="134" t="s">
        <v>76</v>
      </c>
      <c r="Y47" s="135" t="s">
        <v>76</v>
      </c>
    </row>
    <row r="48" spans="1:25" x14ac:dyDescent="0.3">
      <c r="A48" s="1" t="s">
        <v>1253</v>
      </c>
      <c r="B48" s="543" t="s">
        <v>134</v>
      </c>
      <c r="C48" s="623"/>
      <c r="D48" s="467"/>
      <c r="E48" s="616">
        <f t="shared" si="3"/>
        <v>0</v>
      </c>
      <c r="F48" s="134" t="s">
        <v>76</v>
      </c>
      <c r="G48" s="134" t="s">
        <v>76</v>
      </c>
      <c r="H48" s="134" t="s">
        <v>76</v>
      </c>
      <c r="I48" s="134" t="s">
        <v>76</v>
      </c>
      <c r="J48" s="134" t="s">
        <v>76</v>
      </c>
      <c r="K48" s="134" t="s">
        <v>76</v>
      </c>
      <c r="L48" s="134" t="s">
        <v>76</v>
      </c>
      <c r="M48" s="134" t="s">
        <v>76</v>
      </c>
      <c r="N48" s="134" t="s">
        <v>76</v>
      </c>
      <c r="O48" s="134" t="s">
        <v>76</v>
      </c>
      <c r="P48" s="134" t="s">
        <v>76</v>
      </c>
      <c r="Q48" s="134" t="s">
        <v>76</v>
      </c>
      <c r="R48" s="134" t="s">
        <v>76</v>
      </c>
      <c r="S48" s="134" t="s">
        <v>76</v>
      </c>
      <c r="T48" s="134" t="s">
        <v>76</v>
      </c>
      <c r="U48" s="134" t="s">
        <v>76</v>
      </c>
      <c r="V48" s="134" t="s">
        <v>76</v>
      </c>
      <c r="W48" s="134" t="s">
        <v>76</v>
      </c>
      <c r="X48" s="134" t="s">
        <v>76</v>
      </c>
      <c r="Y48" s="135" t="s">
        <v>76</v>
      </c>
    </row>
    <row r="49" spans="1:25" x14ac:dyDescent="0.3">
      <c r="A49" s="1" t="s">
        <v>1254</v>
      </c>
      <c r="B49" s="543" t="s">
        <v>135</v>
      </c>
      <c r="C49" s="623"/>
      <c r="D49" s="467"/>
      <c r="E49" s="616">
        <f t="shared" si="3"/>
        <v>0</v>
      </c>
      <c r="F49" s="134" t="s">
        <v>76</v>
      </c>
      <c r="G49" s="134" t="s">
        <v>76</v>
      </c>
      <c r="H49" s="134" t="s">
        <v>76</v>
      </c>
      <c r="I49" s="134" t="s">
        <v>76</v>
      </c>
      <c r="J49" s="134" t="s">
        <v>76</v>
      </c>
      <c r="K49" s="134" t="s">
        <v>76</v>
      </c>
      <c r="L49" s="134" t="s">
        <v>76</v>
      </c>
      <c r="M49" s="134" t="s">
        <v>76</v>
      </c>
      <c r="N49" s="134" t="s">
        <v>76</v>
      </c>
      <c r="O49" s="134" t="s">
        <v>76</v>
      </c>
      <c r="P49" s="134" t="s">
        <v>76</v>
      </c>
      <c r="Q49" s="134" t="s">
        <v>76</v>
      </c>
      <c r="R49" s="134" t="s">
        <v>76</v>
      </c>
      <c r="S49" s="134" t="s">
        <v>76</v>
      </c>
      <c r="T49" s="134" t="s">
        <v>76</v>
      </c>
      <c r="U49" s="134" t="s">
        <v>76</v>
      </c>
      <c r="V49" s="134" t="s">
        <v>76</v>
      </c>
      <c r="W49" s="134" t="s">
        <v>76</v>
      </c>
      <c r="X49" s="134" t="s">
        <v>76</v>
      </c>
      <c r="Y49" s="135" t="s">
        <v>76</v>
      </c>
    </row>
    <row r="50" spans="1:25" ht="15" thickBot="1" x14ac:dyDescent="0.35">
      <c r="A50" s="1" t="s">
        <v>1255</v>
      </c>
      <c r="B50" s="545" t="s">
        <v>136</v>
      </c>
      <c r="C50" s="624"/>
      <c r="D50" s="619"/>
      <c r="E50" s="620">
        <f t="shared" si="3"/>
        <v>0</v>
      </c>
      <c r="F50" s="136" t="s">
        <v>76</v>
      </c>
      <c r="G50" s="136" t="s">
        <v>76</v>
      </c>
      <c r="H50" s="136" t="s">
        <v>76</v>
      </c>
      <c r="I50" s="136" t="s">
        <v>76</v>
      </c>
      <c r="J50" s="136" t="s">
        <v>76</v>
      </c>
      <c r="K50" s="136" t="s">
        <v>76</v>
      </c>
      <c r="L50" s="136" t="s">
        <v>76</v>
      </c>
      <c r="M50" s="136" t="s">
        <v>76</v>
      </c>
      <c r="N50" s="136" t="s">
        <v>76</v>
      </c>
      <c r="O50" s="136" t="s">
        <v>76</v>
      </c>
      <c r="P50" s="136" t="s">
        <v>76</v>
      </c>
      <c r="Q50" s="136" t="s">
        <v>76</v>
      </c>
      <c r="R50" s="136" t="s">
        <v>76</v>
      </c>
      <c r="S50" s="136" t="s">
        <v>76</v>
      </c>
      <c r="T50" s="136" t="s">
        <v>76</v>
      </c>
      <c r="U50" s="136" t="s">
        <v>76</v>
      </c>
      <c r="V50" s="136" t="s">
        <v>76</v>
      </c>
      <c r="W50" s="136" t="s">
        <v>76</v>
      </c>
      <c r="X50" s="136" t="s">
        <v>76</v>
      </c>
      <c r="Y50" s="137" t="s">
        <v>76</v>
      </c>
    </row>
    <row r="51" spans="1:25" ht="129.6" x14ac:dyDescent="0.3">
      <c r="B51" s="13" t="s">
        <v>1818</v>
      </c>
      <c r="C51" s="383" t="s">
        <v>1819</v>
      </c>
    </row>
    <row r="52" spans="1:25" x14ac:dyDescent="0.3">
      <c r="E52" s="13"/>
    </row>
    <row r="53" spans="1:25" x14ac:dyDescent="0.3">
      <c r="B53" s="1"/>
      <c r="C53" s="602" t="s">
        <v>1474</v>
      </c>
      <c r="E53" s="13"/>
    </row>
    <row r="54" spans="1:25" x14ac:dyDescent="0.3">
      <c r="B54" s="1">
        <v>1</v>
      </c>
      <c r="C54" s="388" t="s">
        <v>1624</v>
      </c>
      <c r="E54" s="13"/>
    </row>
    <row r="55" spans="1:25" ht="43.2" x14ac:dyDescent="0.3">
      <c r="B55" s="1">
        <v>2</v>
      </c>
      <c r="C55" s="312" t="s">
        <v>1479</v>
      </c>
      <c r="E55" s="13"/>
    </row>
    <row r="56" spans="1:25" x14ac:dyDescent="0.3">
      <c r="B56" s="1">
        <v>3</v>
      </c>
      <c r="C56" s="312" t="s">
        <v>1326</v>
      </c>
      <c r="E56" s="13"/>
    </row>
    <row r="57" spans="1:25" ht="28.8" x14ac:dyDescent="0.3">
      <c r="B57" s="1">
        <v>4</v>
      </c>
      <c r="C57" s="312" t="s">
        <v>1327</v>
      </c>
      <c r="E57" s="13"/>
    </row>
    <row r="58" spans="1:25" ht="28.8" x14ac:dyDescent="0.3">
      <c r="B58" s="1">
        <v>5</v>
      </c>
      <c r="C58" s="312" t="s">
        <v>1328</v>
      </c>
    </row>
    <row r="59" spans="1:25" ht="86.4" x14ac:dyDescent="0.3">
      <c r="B59" s="1">
        <v>6</v>
      </c>
      <c r="C59" s="312" t="s">
        <v>1478</v>
      </c>
      <c r="D59" s="156"/>
      <c r="E59" s="17"/>
    </row>
    <row r="60" spans="1:25" ht="115.2" x14ac:dyDescent="0.3">
      <c r="B60" s="13">
        <v>7</v>
      </c>
      <c r="C60" s="312" t="s">
        <v>1678</v>
      </c>
    </row>
  </sheetData>
  <sheetProtection algorithmName="SHA-512" hashValue="O26NbNQYlUzDTDphVh+z7h2E6Cgw+3MV7LAkuUJVC/J9P5ewlKfHS4HRBwIdG/JQ0XN704uOa5KYzDo0av660A==" saltValue="XJoAyB3QpYVHNpOWkjvZsA==" spinCount="100000" sheet="1" objects="1" scenarios="1"/>
  <phoneticPr fontId="8" type="noConversion"/>
  <dataValidations count="1">
    <dataValidation type="textLength" allowBlank="1" showInputMessage="1" showErrorMessage="1" prompt="Maksimalus simbolių skaičius - 150." sqref="C8:C17 C19:C28 C30:C39 C41:C50" xr:uid="{00000000-0002-0000-0200-000000000000}">
      <formula1>0</formula1>
      <formula2>150</formula2>
    </dataValidation>
  </dataValidations>
  <pageMargins left="0.70866141732283472" right="0.70866141732283472" top="0.74803149606299213" bottom="0.74803149606299213" header="0.31496062992125984" footer="0.31496062992125984"/>
  <pageSetup paperSize="9" scale="75" orientation="landscape" horizontalDpi="4294967293" verticalDpi="0" r:id="rId1"/>
  <rowBreaks count="1" manualBreakCount="1">
    <brk id="28" max="16383" man="1"/>
  </rowBreaks>
  <colBreaks count="1" manualBreakCount="1">
    <brk id="7" max="49"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Sąrašai!$A$23:$A$24</xm:f>
          </x14:formula1>
          <xm:sqref>F8:Y17 F41:Y50 F30:Y39 F19:Y28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4"/>
  <sheetViews>
    <sheetView zoomScaleNormal="100" workbookViewId="0">
      <selection activeCell="C11" sqref="C11"/>
    </sheetView>
  </sheetViews>
  <sheetFormatPr defaultColWidth="9.109375" defaultRowHeight="14.4" x14ac:dyDescent="0.3"/>
  <cols>
    <col min="1" max="1" width="8.6640625" style="13" customWidth="1"/>
    <col min="2" max="2" width="10.6640625" style="13" customWidth="1"/>
    <col min="3" max="3" width="75.6640625" style="13" customWidth="1"/>
    <col min="4" max="16384" width="9.109375" style="13"/>
  </cols>
  <sheetData>
    <row r="1" spans="1:5" s="38" customFormat="1" ht="18" x14ac:dyDescent="0.3">
      <c r="A1" s="36" t="s">
        <v>11</v>
      </c>
      <c r="B1" s="36" t="s">
        <v>399</v>
      </c>
      <c r="C1" s="36"/>
    </row>
    <row r="2" spans="1:5" x14ac:dyDescent="0.3">
      <c r="A2" s="1"/>
      <c r="B2" s="1"/>
      <c r="C2" s="1"/>
    </row>
    <row r="3" spans="1:5" x14ac:dyDescent="0.3">
      <c r="A3" s="1"/>
      <c r="B3" s="140" t="s">
        <v>1272</v>
      </c>
      <c r="C3" s="205" t="str">
        <f>'1'!C8</f>
        <v>TRAK</v>
      </c>
    </row>
    <row r="4" spans="1:5" customFormat="1" ht="15" thickBot="1" x14ac:dyDescent="0.35"/>
    <row r="5" spans="1:5" x14ac:dyDescent="0.3">
      <c r="A5" s="1"/>
      <c r="B5" s="318">
        <v>1</v>
      </c>
      <c r="C5" s="321">
        <v>2</v>
      </c>
    </row>
    <row r="6" spans="1:5" ht="28.8" x14ac:dyDescent="0.3">
      <c r="A6" s="1"/>
      <c r="B6" s="362" t="s">
        <v>75</v>
      </c>
      <c r="C6" s="542" t="s">
        <v>26</v>
      </c>
      <c r="E6" s="138"/>
    </row>
    <row r="7" spans="1:5" ht="28.8" x14ac:dyDescent="0.3">
      <c r="A7" s="1" t="s">
        <v>12</v>
      </c>
      <c r="B7" s="543" t="s">
        <v>55</v>
      </c>
      <c r="C7" s="544" t="s">
        <v>1735</v>
      </c>
      <c r="E7" s="43"/>
    </row>
    <row r="8" spans="1:5" ht="28.8" x14ac:dyDescent="0.3">
      <c r="A8" s="1" t="s">
        <v>13</v>
      </c>
      <c r="B8" s="543" t="s">
        <v>56</v>
      </c>
      <c r="C8" s="544" t="s">
        <v>1738</v>
      </c>
      <c r="E8" s="43"/>
    </row>
    <row r="9" spans="1:5" ht="28.8" x14ac:dyDescent="0.3">
      <c r="A9" s="1" t="s">
        <v>14</v>
      </c>
      <c r="B9" s="543" t="s">
        <v>57</v>
      </c>
      <c r="C9" s="544" t="s">
        <v>1736</v>
      </c>
      <c r="E9" s="43"/>
    </row>
    <row r="10" spans="1:5" x14ac:dyDescent="0.3">
      <c r="A10" s="1" t="s">
        <v>165</v>
      </c>
      <c r="B10" s="543" t="s">
        <v>58</v>
      </c>
      <c r="C10" s="544" t="s">
        <v>1737</v>
      </c>
      <c r="E10" s="43"/>
    </row>
    <row r="11" spans="1:5" ht="28.8" x14ac:dyDescent="0.3">
      <c r="A11" s="1" t="s">
        <v>1200</v>
      </c>
      <c r="B11" s="543" t="s">
        <v>59</v>
      </c>
      <c r="C11" s="544" t="s">
        <v>1755</v>
      </c>
      <c r="E11" s="43"/>
    </row>
    <row r="12" spans="1:5" x14ac:dyDescent="0.3">
      <c r="A12" s="1" t="s">
        <v>1201</v>
      </c>
      <c r="B12" s="543" t="s">
        <v>60</v>
      </c>
      <c r="C12" s="544"/>
      <c r="E12" s="43"/>
    </row>
    <row r="13" spans="1:5" x14ac:dyDescent="0.3">
      <c r="A13" s="1" t="s">
        <v>1202</v>
      </c>
      <c r="B13" s="543" t="s">
        <v>61</v>
      </c>
      <c r="C13" s="544"/>
      <c r="E13" s="43"/>
    </row>
    <row r="14" spans="1:5" x14ac:dyDescent="0.3">
      <c r="A14" s="1" t="s">
        <v>1203</v>
      </c>
      <c r="B14" s="543" t="s">
        <v>62</v>
      </c>
      <c r="C14" s="544"/>
      <c r="E14" s="43"/>
    </row>
    <row r="15" spans="1:5" x14ac:dyDescent="0.3">
      <c r="A15" s="1" t="s">
        <v>1204</v>
      </c>
      <c r="B15" s="543" t="s">
        <v>63</v>
      </c>
      <c r="C15" s="544"/>
      <c r="E15" s="43"/>
    </row>
    <row r="16" spans="1:5" x14ac:dyDescent="0.3">
      <c r="A16" s="1" t="s">
        <v>1205</v>
      </c>
      <c r="B16" s="543" t="s">
        <v>64</v>
      </c>
      <c r="C16" s="544"/>
      <c r="E16" s="43"/>
    </row>
    <row r="17" spans="1:3" x14ac:dyDescent="0.3">
      <c r="A17" s="1" t="s">
        <v>1206</v>
      </c>
      <c r="B17" s="543" t="s">
        <v>65</v>
      </c>
      <c r="C17" s="544"/>
    </row>
    <row r="18" spans="1:3" x14ac:dyDescent="0.3">
      <c r="A18" s="1" t="s">
        <v>1207</v>
      </c>
      <c r="B18" s="543" t="s">
        <v>66</v>
      </c>
      <c r="C18" s="544"/>
    </row>
    <row r="19" spans="1:3" x14ac:dyDescent="0.3">
      <c r="A19" s="1" t="s">
        <v>1208</v>
      </c>
      <c r="B19" s="543" t="s">
        <v>67</v>
      </c>
      <c r="C19" s="544"/>
    </row>
    <row r="20" spans="1:3" x14ac:dyDescent="0.3">
      <c r="A20" s="1" t="s">
        <v>1209</v>
      </c>
      <c r="B20" s="543" t="s">
        <v>68</v>
      </c>
      <c r="C20" s="544"/>
    </row>
    <row r="21" spans="1:3" x14ac:dyDescent="0.3">
      <c r="A21" s="1" t="s">
        <v>1210</v>
      </c>
      <c r="B21" s="543" t="s">
        <v>69</v>
      </c>
      <c r="C21" s="544"/>
    </row>
    <row r="22" spans="1:3" x14ac:dyDescent="0.3">
      <c r="A22" s="1" t="s">
        <v>1211</v>
      </c>
      <c r="B22" s="543" t="s">
        <v>70</v>
      </c>
      <c r="C22" s="544"/>
    </row>
    <row r="23" spans="1:3" x14ac:dyDescent="0.3">
      <c r="A23" s="1" t="s">
        <v>1212</v>
      </c>
      <c r="B23" s="543" t="s">
        <v>71</v>
      </c>
      <c r="C23" s="544"/>
    </row>
    <row r="24" spans="1:3" x14ac:dyDescent="0.3">
      <c r="A24" s="1" t="s">
        <v>1213</v>
      </c>
      <c r="B24" s="543" t="s">
        <v>72</v>
      </c>
      <c r="C24" s="544"/>
    </row>
    <row r="25" spans="1:3" x14ac:dyDescent="0.3">
      <c r="A25" s="1" t="s">
        <v>1214</v>
      </c>
      <c r="B25" s="543" t="s">
        <v>73</v>
      </c>
      <c r="C25" s="544"/>
    </row>
    <row r="26" spans="1:3" ht="15" thickBot="1" x14ac:dyDescent="0.35">
      <c r="A26" s="1" t="s">
        <v>1215</v>
      </c>
      <c r="B26" s="545" t="s">
        <v>74</v>
      </c>
      <c r="C26" s="546"/>
    </row>
    <row r="29" spans="1:3" x14ac:dyDescent="0.3">
      <c r="B29" s="1"/>
      <c r="C29" s="360" t="s">
        <v>1480</v>
      </c>
    </row>
    <row r="30" spans="1:3" ht="28.8" x14ac:dyDescent="0.3">
      <c r="B30" s="1">
        <v>1</v>
      </c>
      <c r="C30" s="335" t="s">
        <v>1484</v>
      </c>
    </row>
    <row r="31" spans="1:3" ht="43.2" x14ac:dyDescent="0.3">
      <c r="B31" s="1">
        <v>2</v>
      </c>
      <c r="C31" s="335" t="s">
        <v>1483</v>
      </c>
    </row>
    <row r="32" spans="1:3" ht="28.8" x14ac:dyDescent="0.3">
      <c r="B32" s="1">
        <v>3</v>
      </c>
      <c r="C32" s="335" t="s">
        <v>1485</v>
      </c>
    </row>
    <row r="33" spans="2:3" ht="144" x14ac:dyDescent="0.3">
      <c r="B33" s="1">
        <v>4</v>
      </c>
      <c r="C33" s="335" t="s">
        <v>1599</v>
      </c>
    </row>
    <row r="34" spans="2:3" ht="28.8" x14ac:dyDescent="0.3">
      <c r="B34" s="13">
        <v>5</v>
      </c>
      <c r="C34" s="335" t="s">
        <v>1654</v>
      </c>
    </row>
  </sheetData>
  <sheetProtection algorithmName="SHA-512" hashValue="ItRUxq0Hw/4ZFZyvkrNh9YSox5hFsQpxY0BdGp5rvLutqg5+qzGwTpcex5/3kb89qtAU25i/37+XDsajUV49FQ==" saltValue="nYOtEwROs8cSC6deKVxD/A==" spinCount="100000" sheet="1" objects="1" scenarios="1"/>
  <phoneticPr fontId="8" type="noConversion"/>
  <dataValidations count="1">
    <dataValidation type="textLength" allowBlank="1" showInputMessage="1" showErrorMessage="1" prompt="Rekomenduojamas simbolių skaičius - 70, maksimalus - 150." sqref="C7:C26" xr:uid="{00000000-0002-0000-0300-000000000000}">
      <formula1>0</formula1>
      <formula2>150</formula2>
    </dataValidation>
  </dataValidations>
  <pageMargins left="0.7" right="0.7" top="0.75" bottom="0.75" header="0.3" footer="0.3"/>
  <pageSetup paperSize="9" scale="91"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sheetPr>
  <dimension ref="A1:X30"/>
  <sheetViews>
    <sheetView zoomScaleNormal="100" workbookViewId="0">
      <pane xSplit="3" ySplit="7" topLeftCell="D20" activePane="bottomRight" state="frozen"/>
      <selection pane="topRight"/>
      <selection pane="bottomLeft"/>
      <selection pane="bottomRight" activeCell="H12" sqref="H12"/>
    </sheetView>
  </sheetViews>
  <sheetFormatPr defaultColWidth="6.6640625" defaultRowHeight="14.4" x14ac:dyDescent="0.3"/>
  <cols>
    <col min="1" max="1" width="8.6640625" style="2" customWidth="1"/>
    <col min="2" max="3" width="50.6640625" style="1" customWidth="1"/>
    <col min="4" max="4" width="50.6640625" style="41" customWidth="1"/>
    <col min="5" max="14" width="50.5546875" style="2" customWidth="1"/>
    <col min="15" max="24" width="50.6640625" style="2" customWidth="1"/>
    <col min="25" max="16384" width="6.6640625" style="1"/>
  </cols>
  <sheetData>
    <row r="1" spans="1:24" s="42" customFormat="1" ht="18" x14ac:dyDescent="0.3">
      <c r="A1" s="116" t="s">
        <v>15</v>
      </c>
      <c r="B1" s="44" t="s">
        <v>25</v>
      </c>
      <c r="C1" s="44"/>
      <c r="D1" s="225"/>
      <c r="E1" s="116"/>
      <c r="F1" s="116"/>
      <c r="G1" s="116"/>
      <c r="H1" s="116"/>
      <c r="I1" s="116"/>
      <c r="J1" s="116"/>
      <c r="K1" s="116"/>
      <c r="L1" s="116"/>
      <c r="M1" s="116"/>
      <c r="N1" s="116"/>
      <c r="O1" s="116"/>
      <c r="P1" s="116"/>
      <c r="Q1" s="116"/>
      <c r="R1" s="116"/>
      <c r="S1" s="116"/>
      <c r="T1" s="116"/>
      <c r="U1" s="116"/>
      <c r="V1" s="116"/>
      <c r="W1" s="116"/>
      <c r="X1" s="116"/>
    </row>
    <row r="3" spans="1:24" s="13" customFormat="1" x14ac:dyDescent="0.3">
      <c r="A3" s="1"/>
      <c r="B3" s="140" t="s">
        <v>1272</v>
      </c>
      <c r="C3" s="140"/>
      <c r="D3" s="205" t="str">
        <f>'1'!C8</f>
        <v>TRAK</v>
      </c>
    </row>
    <row r="4" spans="1:24" customFormat="1" x14ac:dyDescent="0.3">
      <c r="D4" s="41"/>
    </row>
    <row r="5" spans="1:24" x14ac:dyDescent="0.3">
      <c r="B5" s="224">
        <v>1</v>
      </c>
      <c r="C5" s="223" t="s">
        <v>1486</v>
      </c>
      <c r="D5" s="47">
        <v>2</v>
      </c>
      <c r="E5" s="47">
        <v>3</v>
      </c>
      <c r="F5" s="47">
        <v>4</v>
      </c>
      <c r="G5" s="47">
        <v>5</v>
      </c>
      <c r="H5" s="47">
        <v>6</v>
      </c>
      <c r="I5" s="47">
        <v>7</v>
      </c>
      <c r="J5" s="47">
        <v>8</v>
      </c>
      <c r="K5" s="47">
        <v>9</v>
      </c>
      <c r="L5" s="47">
        <v>10</v>
      </c>
      <c r="M5" s="47">
        <v>11</v>
      </c>
      <c r="N5" s="47">
        <v>12</v>
      </c>
      <c r="O5" s="47">
        <v>13</v>
      </c>
      <c r="P5" s="47">
        <v>14</v>
      </c>
      <c r="Q5" s="47">
        <v>15</v>
      </c>
      <c r="R5" s="47">
        <v>16</v>
      </c>
      <c r="S5" s="47">
        <v>17</v>
      </c>
      <c r="T5" s="47">
        <v>18</v>
      </c>
      <c r="U5" s="47">
        <v>19</v>
      </c>
      <c r="V5" s="47">
        <v>20</v>
      </c>
      <c r="W5" s="47">
        <v>21</v>
      </c>
      <c r="X5" s="1"/>
    </row>
    <row r="6" spans="1:24" ht="57.6" x14ac:dyDescent="0.3">
      <c r="A6" s="139"/>
      <c r="B6" s="128"/>
      <c r="C6" s="469" t="s">
        <v>1299</v>
      </c>
      <c r="D6" s="117" t="s">
        <v>55</v>
      </c>
      <c r="E6" s="117" t="s">
        <v>56</v>
      </c>
      <c r="F6" s="117" t="s">
        <v>57</v>
      </c>
      <c r="G6" s="117" t="s">
        <v>58</v>
      </c>
      <c r="H6" s="117" t="s">
        <v>59</v>
      </c>
      <c r="I6" s="117" t="s">
        <v>60</v>
      </c>
      <c r="J6" s="117" t="s">
        <v>61</v>
      </c>
      <c r="K6" s="117" t="s">
        <v>62</v>
      </c>
      <c r="L6" s="117" t="s">
        <v>63</v>
      </c>
      <c r="M6" s="117" t="s">
        <v>64</v>
      </c>
      <c r="N6" s="117" t="s">
        <v>65</v>
      </c>
      <c r="O6" s="117" t="s">
        <v>66</v>
      </c>
      <c r="P6" s="117" t="s">
        <v>67</v>
      </c>
      <c r="Q6" s="117" t="s">
        <v>68</v>
      </c>
      <c r="R6" s="117" t="s">
        <v>69</v>
      </c>
      <c r="S6" s="117" t="s">
        <v>70</v>
      </c>
      <c r="T6" s="117" t="s">
        <v>71</v>
      </c>
      <c r="U6" s="117" t="s">
        <v>72</v>
      </c>
      <c r="V6" s="117" t="s">
        <v>73</v>
      </c>
      <c r="W6" s="117" t="s">
        <v>74</v>
      </c>
      <c r="X6" s="1"/>
    </row>
    <row r="7" spans="1:24" ht="43.2" x14ac:dyDescent="0.3">
      <c r="A7" s="2" t="s">
        <v>16</v>
      </c>
      <c r="B7" s="124" t="s">
        <v>26</v>
      </c>
      <c r="C7" s="469" t="s">
        <v>1297</v>
      </c>
      <c r="D7" s="141" t="str">
        <f>'2'!F7</f>
        <v>Pritaikyti  kraštovaizdį,  kultūros ir gamtos paveldą laisvalaikio, vaikų užimtumo, sveikatingumo, turizmo veikloms.</v>
      </c>
      <c r="E7" s="141" t="str">
        <f>'2'!G7</f>
        <v>Stiprinti smulkiuosius verslus, taikant  inovatyvius ir/ar tvarius sprendimus, diegiant skaitmenizavimą.</v>
      </c>
      <c r="F7" s="141" t="str">
        <f>'2'!H7</f>
        <v>Stiprinti jaunimo, kaimo bendruomenių, kitų nevyriausybinių organizacijų iniciatyvas, skatinant verslumą, savanorystę, tvarų vartojimą</v>
      </c>
      <c r="G7" s="141" t="str">
        <f>'2'!I7</f>
        <v>Skatinti bendradarbiavimą tarp sektorių, ūkio subjektų populiarinant savo kraštą.</v>
      </c>
      <c r="H7" s="141" t="str">
        <f>'2'!J7</f>
        <v>Gerinti paslaugų kokybę,  didinti prieinamumą  ir įvairovę visoms  amžiaus ir/ar  socialiai pažeidžiamoms gyventojų grupėms.</v>
      </c>
      <c r="I7" s="141">
        <f>'2'!K7</f>
        <v>0</v>
      </c>
      <c r="J7" s="141">
        <f>'2'!L7</f>
        <v>0</v>
      </c>
      <c r="K7" s="141">
        <f>'2'!M7</f>
        <v>0</v>
      </c>
      <c r="L7" s="141">
        <f>'2'!N7</f>
        <v>0</v>
      </c>
      <c r="M7" s="141">
        <f>'2'!O7</f>
        <v>0</v>
      </c>
      <c r="N7" s="141">
        <f>'2'!P7</f>
        <v>0</v>
      </c>
      <c r="O7" s="141">
        <f>'2'!Q7</f>
        <v>0</v>
      </c>
      <c r="P7" s="141">
        <f>'2'!R7</f>
        <v>0</v>
      </c>
      <c r="Q7" s="141">
        <f>'2'!S7</f>
        <v>0</v>
      </c>
      <c r="R7" s="141">
        <f>'2'!T7</f>
        <v>0</v>
      </c>
      <c r="S7" s="141">
        <f>'2'!U7</f>
        <v>0</v>
      </c>
      <c r="T7" s="141">
        <f>'2'!V7</f>
        <v>0</v>
      </c>
      <c r="U7" s="141">
        <f>'2'!W7</f>
        <v>0</v>
      </c>
      <c r="V7" s="141">
        <f>'2'!X7</f>
        <v>0</v>
      </c>
      <c r="W7" s="141">
        <f>'2'!Y7</f>
        <v>0</v>
      </c>
      <c r="X7" s="1"/>
    </row>
    <row r="8" spans="1:24" ht="144" x14ac:dyDescent="0.3">
      <c r="A8" s="2" t="s">
        <v>17</v>
      </c>
      <c r="B8" s="124" t="s">
        <v>262</v>
      </c>
      <c r="C8" s="469" t="s">
        <v>1308</v>
      </c>
      <c r="D8" s="145" t="s">
        <v>1785</v>
      </c>
      <c r="E8" s="145" t="s">
        <v>1821</v>
      </c>
      <c r="F8" s="145" t="s">
        <v>1787</v>
      </c>
      <c r="G8" s="145" t="s">
        <v>1820</v>
      </c>
      <c r="H8" s="145" t="s">
        <v>1822</v>
      </c>
      <c r="I8" s="145"/>
      <c r="J8" s="145"/>
      <c r="K8" s="145"/>
      <c r="L8" s="145"/>
      <c r="M8" s="145"/>
      <c r="N8" s="145"/>
      <c r="O8" s="145"/>
      <c r="P8" s="145"/>
      <c r="Q8" s="145"/>
      <c r="R8" s="145"/>
      <c r="S8" s="145"/>
      <c r="T8" s="145"/>
      <c r="U8" s="145"/>
      <c r="V8" s="145"/>
      <c r="W8" s="145"/>
      <c r="X8" s="1"/>
    </row>
    <row r="9" spans="1:24" ht="86.4" x14ac:dyDescent="0.3">
      <c r="A9" s="2" t="s">
        <v>79</v>
      </c>
      <c r="B9" s="124" t="s">
        <v>263</v>
      </c>
      <c r="C9" s="469" t="s">
        <v>1303</v>
      </c>
      <c r="D9" s="145"/>
      <c r="E9" s="145" t="s">
        <v>1823</v>
      </c>
      <c r="F9" s="145" t="s">
        <v>1877</v>
      </c>
      <c r="G9" s="145"/>
      <c r="H9" s="145" t="s">
        <v>1871</v>
      </c>
      <c r="I9" s="145"/>
      <c r="J9" s="145"/>
      <c r="K9" s="145"/>
      <c r="L9" s="145"/>
      <c r="M9" s="145"/>
      <c r="N9" s="145"/>
      <c r="O9" s="145"/>
      <c r="P9" s="145"/>
      <c r="Q9" s="145"/>
      <c r="R9" s="145"/>
      <c r="S9" s="145"/>
      <c r="T9" s="145"/>
      <c r="U9" s="145"/>
      <c r="V9" s="145"/>
      <c r="W9" s="145"/>
      <c r="X9" s="1"/>
    </row>
    <row r="10" spans="1:24" ht="115.2" x14ac:dyDescent="0.3">
      <c r="A10" s="2" t="s">
        <v>80</v>
      </c>
      <c r="B10" s="124" t="s">
        <v>365</v>
      </c>
      <c r="C10" s="469" t="s">
        <v>1304</v>
      </c>
      <c r="D10" s="145" t="s">
        <v>1786</v>
      </c>
      <c r="E10" s="145"/>
      <c r="F10" s="145" t="s">
        <v>1878</v>
      </c>
      <c r="G10" s="145" t="s">
        <v>1876</v>
      </c>
      <c r="H10" s="145" t="s">
        <v>1870</v>
      </c>
      <c r="I10" s="145"/>
      <c r="J10" s="145"/>
      <c r="K10" s="145"/>
      <c r="L10" s="145"/>
      <c r="M10" s="145"/>
      <c r="N10" s="145"/>
      <c r="O10" s="145"/>
      <c r="P10" s="145"/>
      <c r="Q10" s="145"/>
      <c r="R10" s="145"/>
      <c r="S10" s="145"/>
      <c r="T10" s="145"/>
      <c r="U10" s="145"/>
      <c r="V10" s="145"/>
      <c r="W10" s="145"/>
      <c r="X10" s="1"/>
    </row>
    <row r="11" spans="1:24" ht="115.2" x14ac:dyDescent="0.3">
      <c r="A11" s="2" t="s">
        <v>81</v>
      </c>
      <c r="B11" s="124" t="s">
        <v>264</v>
      </c>
      <c r="C11" s="469" t="s">
        <v>1305</v>
      </c>
      <c r="D11" s="145" t="s">
        <v>1832</v>
      </c>
      <c r="E11" s="145" t="s">
        <v>1831</v>
      </c>
      <c r="F11" s="145" t="s">
        <v>1824</v>
      </c>
      <c r="G11" s="145" t="s">
        <v>1830</v>
      </c>
      <c r="H11" s="145" t="s">
        <v>1883</v>
      </c>
      <c r="I11" s="145"/>
      <c r="J11" s="145"/>
      <c r="K11" s="145"/>
      <c r="L11" s="145"/>
      <c r="M11" s="145"/>
      <c r="N11" s="145"/>
      <c r="O11" s="145"/>
      <c r="P11" s="145"/>
      <c r="Q11" s="145"/>
      <c r="R11" s="145"/>
      <c r="S11" s="145"/>
      <c r="T11" s="145"/>
      <c r="U11" s="145"/>
      <c r="V11" s="145"/>
      <c r="W11" s="145"/>
      <c r="X11" s="1"/>
    </row>
    <row r="12" spans="1:24" ht="57.6" x14ac:dyDescent="0.3">
      <c r="A12" s="2" t="s">
        <v>82</v>
      </c>
      <c r="B12" s="124" t="s">
        <v>265</v>
      </c>
      <c r="C12" s="469" t="s">
        <v>1306</v>
      </c>
      <c r="D12" s="145" t="s">
        <v>1833</v>
      </c>
      <c r="E12" s="145" t="s">
        <v>1873</v>
      </c>
      <c r="F12" s="145" t="s">
        <v>1874</v>
      </c>
      <c r="G12" s="145" t="s">
        <v>1875</v>
      </c>
      <c r="H12" s="145" t="s">
        <v>1872</v>
      </c>
      <c r="I12" s="145"/>
      <c r="J12" s="145"/>
      <c r="K12" s="145"/>
      <c r="L12" s="145"/>
      <c r="M12" s="145"/>
      <c r="N12" s="145"/>
      <c r="O12" s="145"/>
      <c r="P12" s="145"/>
      <c r="Q12" s="145"/>
      <c r="R12" s="145"/>
      <c r="S12" s="145"/>
      <c r="T12" s="145"/>
      <c r="U12" s="145"/>
      <c r="V12" s="145"/>
      <c r="W12" s="145"/>
      <c r="X12" s="1"/>
    </row>
    <row r="13" spans="1:24" ht="43.2" x14ac:dyDescent="0.3">
      <c r="A13" s="2" t="s">
        <v>83</v>
      </c>
      <c r="B13" s="124" t="s">
        <v>255</v>
      </c>
      <c r="C13" s="469" t="s">
        <v>1298</v>
      </c>
      <c r="D13" s="142">
        <f>COUNTIFS('9'!E$8:E$27,"taip")</f>
        <v>4</v>
      </c>
      <c r="E13" s="142">
        <f>COUNTIFS('9'!F$8:F$27,"taip")</f>
        <v>4</v>
      </c>
      <c r="F13" s="142">
        <f>COUNTIFS('9'!G$8:G$27,"taip")</f>
        <v>10</v>
      </c>
      <c r="G13" s="142">
        <f>COUNTIFS('9'!H$8:H$27,"taip")</f>
        <v>6</v>
      </c>
      <c r="H13" s="142">
        <f>COUNTIFS('9'!I$8:I$27,"taip")</f>
        <v>4</v>
      </c>
      <c r="I13" s="142">
        <f>COUNTIFS('9'!J$8:J$27,"taip")</f>
        <v>0</v>
      </c>
      <c r="J13" s="142">
        <f>COUNTIFS('9'!K$8:K$27,"taip")</f>
        <v>0</v>
      </c>
      <c r="K13" s="142">
        <f>COUNTIFS('9'!L$8:L$27,"taip")</f>
        <v>0</v>
      </c>
      <c r="L13" s="142">
        <f>COUNTIFS('9'!M$8:M$27,"taip")</f>
        <v>0</v>
      </c>
      <c r="M13" s="142">
        <f>COUNTIFS('9'!N$8:N$27,"taip")</f>
        <v>0</v>
      </c>
      <c r="N13" s="142">
        <f>COUNTIFS('9'!O$8:O$27,"taip")</f>
        <v>0</v>
      </c>
      <c r="O13" s="142">
        <f>COUNTIFS('9'!P$8:P$27,"taip")</f>
        <v>0</v>
      </c>
      <c r="P13" s="142">
        <f>COUNTIFS('9'!Q$8:Q$27,"taip")</f>
        <v>0</v>
      </c>
      <c r="Q13" s="142">
        <f>COUNTIFS('9'!R$8:R$27,"taip")</f>
        <v>0</v>
      </c>
      <c r="R13" s="142">
        <f>COUNTIFS('9'!S$8:S$27,"taip")</f>
        <v>0</v>
      </c>
      <c r="S13" s="142">
        <f>COUNTIFS('9'!T$8:T$27,"taip")</f>
        <v>0</v>
      </c>
      <c r="T13" s="142">
        <f>COUNTIFS('9'!U$8:U$27,"taip")</f>
        <v>0</v>
      </c>
      <c r="U13" s="142">
        <f>COUNTIFS('9'!V$8:V$27,"taip")</f>
        <v>0</v>
      </c>
      <c r="V13" s="142">
        <f>COUNTIFS('9'!W$8:W$27,"taip")</f>
        <v>0</v>
      </c>
      <c r="W13" s="142">
        <f>COUNTIFS('9'!X$8:X$27,"taip")</f>
        <v>0</v>
      </c>
      <c r="X13" s="1"/>
    </row>
    <row r="14" spans="1:24" ht="72" x14ac:dyDescent="0.3">
      <c r="A14" s="2" t="s">
        <v>84</v>
      </c>
      <c r="B14" s="125" t="s">
        <v>256</v>
      </c>
      <c r="C14" s="469" t="s">
        <v>1307</v>
      </c>
      <c r="D14" s="143" t="s">
        <v>1739</v>
      </c>
      <c r="E14" s="143" t="s">
        <v>1741</v>
      </c>
      <c r="F14" s="143" t="s">
        <v>1740</v>
      </c>
      <c r="G14" s="143" t="s">
        <v>1741</v>
      </c>
      <c r="H14" s="143" t="s">
        <v>1741</v>
      </c>
      <c r="I14" s="143" t="s">
        <v>1097</v>
      </c>
      <c r="J14" s="143" t="s">
        <v>1097</v>
      </c>
      <c r="K14" s="143" t="s">
        <v>1097</v>
      </c>
      <c r="L14" s="143" t="s">
        <v>1097</v>
      </c>
      <c r="M14" s="143" t="s">
        <v>1097</v>
      </c>
      <c r="N14" s="143" t="s">
        <v>1097</v>
      </c>
      <c r="O14" s="143" t="s">
        <v>1097</v>
      </c>
      <c r="P14" s="143" t="s">
        <v>1097</v>
      </c>
      <c r="Q14" s="143" t="s">
        <v>1097</v>
      </c>
      <c r="R14" s="143" t="s">
        <v>1097</v>
      </c>
      <c r="S14" s="143" t="s">
        <v>1097</v>
      </c>
      <c r="T14" s="143" t="s">
        <v>1097</v>
      </c>
      <c r="U14" s="143" t="s">
        <v>1097</v>
      </c>
      <c r="V14" s="143" t="s">
        <v>1097</v>
      </c>
      <c r="W14" s="143" t="s">
        <v>1097</v>
      </c>
      <c r="X14" s="1"/>
    </row>
    <row r="15" spans="1:24" ht="28.8" x14ac:dyDescent="0.3">
      <c r="A15" s="2" t="s">
        <v>85</v>
      </c>
      <c r="B15" s="125" t="s">
        <v>257</v>
      </c>
      <c r="C15" s="469" t="s">
        <v>1300</v>
      </c>
      <c r="D15" s="143" t="s">
        <v>1740</v>
      </c>
      <c r="E15" s="143" t="s">
        <v>1742</v>
      </c>
      <c r="F15" s="143" t="s">
        <v>1742</v>
      </c>
      <c r="G15" s="143" t="s">
        <v>1742</v>
      </c>
      <c r="H15" s="143" t="s">
        <v>1742</v>
      </c>
      <c r="I15" s="143" t="s">
        <v>1097</v>
      </c>
      <c r="J15" s="143" t="s">
        <v>1097</v>
      </c>
      <c r="K15" s="143" t="s">
        <v>1097</v>
      </c>
      <c r="L15" s="143" t="s">
        <v>1097</v>
      </c>
      <c r="M15" s="143" t="s">
        <v>1097</v>
      </c>
      <c r="N15" s="143" t="s">
        <v>1097</v>
      </c>
      <c r="O15" s="143" t="s">
        <v>1097</v>
      </c>
      <c r="P15" s="143" t="s">
        <v>1097</v>
      </c>
      <c r="Q15" s="143" t="s">
        <v>1097</v>
      </c>
      <c r="R15" s="143" t="s">
        <v>1097</v>
      </c>
      <c r="S15" s="143" t="s">
        <v>1097</v>
      </c>
      <c r="T15" s="143" t="s">
        <v>1097</v>
      </c>
      <c r="U15" s="143" t="s">
        <v>1097</v>
      </c>
      <c r="V15" s="143" t="s">
        <v>1097</v>
      </c>
      <c r="W15" s="143" t="s">
        <v>1097</v>
      </c>
      <c r="X15" s="1"/>
    </row>
    <row r="16" spans="1:24" ht="28.8" x14ac:dyDescent="0.3">
      <c r="A16" s="2" t="s">
        <v>86</v>
      </c>
      <c r="B16" s="125" t="s">
        <v>258</v>
      </c>
      <c r="C16" s="469" t="s">
        <v>1300</v>
      </c>
      <c r="D16" s="143" t="s">
        <v>1123</v>
      </c>
      <c r="E16" s="143" t="s">
        <v>1739</v>
      </c>
      <c r="F16" s="143" t="s">
        <v>1739</v>
      </c>
      <c r="G16" s="143" t="s">
        <v>1740</v>
      </c>
      <c r="H16" s="143" t="s">
        <v>1740</v>
      </c>
      <c r="I16" s="143" t="s">
        <v>1097</v>
      </c>
      <c r="J16" s="143" t="s">
        <v>1097</v>
      </c>
      <c r="K16" s="143" t="s">
        <v>1097</v>
      </c>
      <c r="L16" s="143" t="s">
        <v>1097</v>
      </c>
      <c r="M16" s="143" t="s">
        <v>1097</v>
      </c>
      <c r="N16" s="143" t="s">
        <v>1097</v>
      </c>
      <c r="O16" s="143" t="s">
        <v>1097</v>
      </c>
      <c r="P16" s="143" t="s">
        <v>1097</v>
      </c>
      <c r="Q16" s="143" t="s">
        <v>1097</v>
      </c>
      <c r="R16" s="143" t="s">
        <v>1097</v>
      </c>
      <c r="S16" s="143" t="s">
        <v>1097</v>
      </c>
      <c r="T16" s="143" t="s">
        <v>1097</v>
      </c>
      <c r="U16" s="143" t="s">
        <v>1097</v>
      </c>
      <c r="V16" s="143" t="s">
        <v>1097</v>
      </c>
      <c r="W16" s="143" t="s">
        <v>1097</v>
      </c>
      <c r="X16" s="1"/>
    </row>
    <row r="17" spans="1:24" ht="57.6" x14ac:dyDescent="0.3">
      <c r="A17" s="2" t="s">
        <v>87</v>
      </c>
      <c r="B17" s="125" t="s">
        <v>1301</v>
      </c>
      <c r="C17" s="469" t="s">
        <v>1597</v>
      </c>
      <c r="D17" s="144" t="s">
        <v>76</v>
      </c>
      <c r="E17" s="144" t="s">
        <v>77</v>
      </c>
      <c r="F17" s="144" t="s">
        <v>76</v>
      </c>
      <c r="G17" s="144" t="s">
        <v>76</v>
      </c>
      <c r="H17" s="144" t="s">
        <v>76</v>
      </c>
      <c r="I17" s="144" t="s">
        <v>76</v>
      </c>
      <c r="J17" s="144" t="s">
        <v>76</v>
      </c>
      <c r="K17" s="144" t="s">
        <v>76</v>
      </c>
      <c r="L17" s="144" t="s">
        <v>76</v>
      </c>
      <c r="M17" s="144" t="s">
        <v>76</v>
      </c>
      <c r="N17" s="144" t="s">
        <v>76</v>
      </c>
      <c r="O17" s="144" t="s">
        <v>76</v>
      </c>
      <c r="P17" s="144" t="s">
        <v>76</v>
      </c>
      <c r="Q17" s="144" t="s">
        <v>76</v>
      </c>
      <c r="R17" s="144" t="s">
        <v>76</v>
      </c>
      <c r="S17" s="144" t="s">
        <v>76</v>
      </c>
      <c r="T17" s="144" t="s">
        <v>76</v>
      </c>
      <c r="U17" s="144" t="s">
        <v>76</v>
      </c>
      <c r="V17" s="144" t="s">
        <v>76</v>
      </c>
      <c r="W17" s="144" t="s">
        <v>76</v>
      </c>
      <c r="X17" s="1"/>
    </row>
    <row r="18" spans="1:24" ht="57.6" x14ac:dyDescent="0.3">
      <c r="A18" s="2" t="s">
        <v>88</v>
      </c>
      <c r="B18" s="125" t="s">
        <v>1302</v>
      </c>
      <c r="C18" s="583" t="str">
        <f>$C$17</f>
        <v>Pasirinkite iš sąrašo (taip arba ne). Sąsaja nėra privaloma. Iš anksto nurodyta reikšmė "Ne". Pasirinkimas "Taip" reiškia, kad tenkinant poreikį bus siekiama atitinkamo rezultato rodiklio.</v>
      </c>
      <c r="D18" s="144" t="s">
        <v>76</v>
      </c>
      <c r="E18" s="144" t="s">
        <v>77</v>
      </c>
      <c r="F18" s="144" t="s">
        <v>77</v>
      </c>
      <c r="G18" s="144" t="s">
        <v>77</v>
      </c>
      <c r="H18" s="144" t="s">
        <v>77</v>
      </c>
      <c r="I18" s="144" t="s">
        <v>76</v>
      </c>
      <c r="J18" s="144" t="s">
        <v>76</v>
      </c>
      <c r="K18" s="144" t="s">
        <v>76</v>
      </c>
      <c r="L18" s="144" t="s">
        <v>76</v>
      </c>
      <c r="M18" s="144" t="s">
        <v>76</v>
      </c>
      <c r="N18" s="144" t="s">
        <v>76</v>
      </c>
      <c r="O18" s="144" t="s">
        <v>76</v>
      </c>
      <c r="P18" s="144" t="s">
        <v>76</v>
      </c>
      <c r="Q18" s="144" t="s">
        <v>76</v>
      </c>
      <c r="R18" s="144" t="s">
        <v>76</v>
      </c>
      <c r="S18" s="144" t="s">
        <v>76</v>
      </c>
      <c r="T18" s="144" t="s">
        <v>76</v>
      </c>
      <c r="U18" s="144" t="s">
        <v>76</v>
      </c>
      <c r="V18" s="144" t="s">
        <v>76</v>
      </c>
      <c r="W18" s="144" t="s">
        <v>76</v>
      </c>
      <c r="X18" s="1"/>
    </row>
    <row r="19" spans="1:24" ht="57.6" x14ac:dyDescent="0.3">
      <c r="A19" s="2" t="s">
        <v>89</v>
      </c>
      <c r="B19" s="125" t="s">
        <v>1195</v>
      </c>
      <c r="C19" s="583" t="str">
        <f>$C$17</f>
        <v>Pasirinkite iš sąrašo (taip arba ne). Sąsaja nėra privaloma. Iš anksto nurodyta reikšmė "Ne". Pasirinkimas "Taip" reiškia, kad tenkinant poreikį bus siekiama atitinkamo rezultato rodiklio.</v>
      </c>
      <c r="D19" s="144" t="s">
        <v>76</v>
      </c>
      <c r="E19" s="144" t="s">
        <v>77</v>
      </c>
      <c r="F19" s="144" t="s">
        <v>77</v>
      </c>
      <c r="G19" s="144" t="s">
        <v>77</v>
      </c>
      <c r="H19" s="144" t="s">
        <v>77</v>
      </c>
      <c r="I19" s="144" t="s">
        <v>76</v>
      </c>
      <c r="J19" s="144" t="s">
        <v>76</v>
      </c>
      <c r="K19" s="144" t="s">
        <v>76</v>
      </c>
      <c r="L19" s="144" t="s">
        <v>76</v>
      </c>
      <c r="M19" s="144" t="s">
        <v>76</v>
      </c>
      <c r="N19" s="144" t="s">
        <v>76</v>
      </c>
      <c r="O19" s="144" t="s">
        <v>76</v>
      </c>
      <c r="P19" s="144" t="s">
        <v>76</v>
      </c>
      <c r="Q19" s="144" t="s">
        <v>76</v>
      </c>
      <c r="R19" s="144" t="s">
        <v>76</v>
      </c>
      <c r="S19" s="144" t="s">
        <v>76</v>
      </c>
      <c r="T19" s="144" t="s">
        <v>76</v>
      </c>
      <c r="U19" s="144" t="s">
        <v>76</v>
      </c>
      <c r="V19" s="144" t="s">
        <v>76</v>
      </c>
      <c r="W19" s="144" t="s">
        <v>76</v>
      </c>
      <c r="X19" s="1"/>
    </row>
    <row r="20" spans="1:24" ht="57.6" x14ac:dyDescent="0.3">
      <c r="A20" s="2" t="s">
        <v>90</v>
      </c>
      <c r="B20" s="125" t="s">
        <v>1196</v>
      </c>
      <c r="C20" s="583" t="str">
        <f>$C$17</f>
        <v>Pasirinkite iš sąrašo (taip arba ne). Sąsaja nėra privaloma. Iš anksto nurodyta reikšmė "Ne". Pasirinkimas "Taip" reiškia, kad tenkinant poreikį bus siekiama atitinkamo rezultato rodiklio.</v>
      </c>
      <c r="D20" s="144" t="s">
        <v>76</v>
      </c>
      <c r="E20" s="144" t="s">
        <v>76</v>
      </c>
      <c r="F20" s="144" t="s">
        <v>77</v>
      </c>
      <c r="G20" s="144" t="s">
        <v>77</v>
      </c>
      <c r="H20" s="144" t="s">
        <v>77</v>
      </c>
      <c r="I20" s="144" t="s">
        <v>76</v>
      </c>
      <c r="J20" s="144" t="s">
        <v>76</v>
      </c>
      <c r="K20" s="144" t="s">
        <v>76</v>
      </c>
      <c r="L20" s="144" t="s">
        <v>76</v>
      </c>
      <c r="M20" s="144" t="s">
        <v>76</v>
      </c>
      <c r="N20" s="144" t="s">
        <v>76</v>
      </c>
      <c r="O20" s="144" t="s">
        <v>76</v>
      </c>
      <c r="P20" s="144" t="s">
        <v>76</v>
      </c>
      <c r="Q20" s="144" t="s">
        <v>76</v>
      </c>
      <c r="R20" s="144" t="s">
        <v>76</v>
      </c>
      <c r="S20" s="144" t="s">
        <v>76</v>
      </c>
      <c r="T20" s="144" t="s">
        <v>76</v>
      </c>
      <c r="U20" s="144" t="s">
        <v>76</v>
      </c>
      <c r="V20" s="144" t="s">
        <v>76</v>
      </c>
      <c r="W20" s="144" t="s">
        <v>76</v>
      </c>
      <c r="X20" s="1"/>
    </row>
    <row r="21" spans="1:24" ht="57.6" x14ac:dyDescent="0.3">
      <c r="A21" s="2" t="s">
        <v>91</v>
      </c>
      <c r="B21" s="125" t="s">
        <v>1197</v>
      </c>
      <c r="C21" s="583" t="str">
        <f>$C$17</f>
        <v>Pasirinkite iš sąrašo (taip arba ne). Sąsaja nėra privaloma. Iš anksto nurodyta reikšmė "Ne". Pasirinkimas "Taip" reiškia, kad tenkinant poreikį bus siekiama atitinkamo rezultato rodiklio.</v>
      </c>
      <c r="D21" s="144" t="s">
        <v>77</v>
      </c>
      <c r="E21" s="144" t="s">
        <v>76</v>
      </c>
      <c r="F21" s="144" t="s">
        <v>77</v>
      </c>
      <c r="G21" s="144" t="s">
        <v>76</v>
      </c>
      <c r="H21" s="144" t="s">
        <v>77</v>
      </c>
      <c r="I21" s="144" t="s">
        <v>76</v>
      </c>
      <c r="J21" s="144" t="s">
        <v>76</v>
      </c>
      <c r="K21" s="144" t="s">
        <v>76</v>
      </c>
      <c r="L21" s="144" t="s">
        <v>76</v>
      </c>
      <c r="M21" s="144" t="s">
        <v>76</v>
      </c>
      <c r="N21" s="144" t="s">
        <v>76</v>
      </c>
      <c r="O21" s="144" t="s">
        <v>76</v>
      </c>
      <c r="P21" s="144" t="s">
        <v>76</v>
      </c>
      <c r="Q21" s="144" t="s">
        <v>76</v>
      </c>
      <c r="R21" s="144" t="s">
        <v>76</v>
      </c>
      <c r="S21" s="144" t="s">
        <v>76</v>
      </c>
      <c r="T21" s="144" t="s">
        <v>76</v>
      </c>
      <c r="U21" s="144" t="s">
        <v>76</v>
      </c>
      <c r="V21" s="144" t="s">
        <v>76</v>
      </c>
      <c r="W21" s="144" t="s">
        <v>76</v>
      </c>
      <c r="X21" s="1"/>
    </row>
    <row r="22" spans="1:24" s="13" customFormat="1" x14ac:dyDescent="0.3">
      <c r="A22" s="114"/>
      <c r="C22" s="1"/>
      <c r="D22" s="14"/>
      <c r="E22" s="114"/>
      <c r="F22" s="114"/>
      <c r="G22" s="114"/>
      <c r="H22" s="114"/>
      <c r="I22" s="114"/>
      <c r="J22" s="114"/>
      <c r="K22" s="114"/>
      <c r="L22" s="114"/>
      <c r="M22" s="114"/>
      <c r="N22" s="114"/>
      <c r="O22" s="114"/>
      <c r="P22" s="114"/>
      <c r="Q22" s="114"/>
      <c r="R22" s="114"/>
      <c r="S22" s="114"/>
      <c r="T22" s="114"/>
      <c r="U22" s="114"/>
      <c r="V22" s="114"/>
      <c r="W22" s="114"/>
      <c r="X22" s="114"/>
    </row>
    <row r="23" spans="1:24" s="13" customFormat="1" x14ac:dyDescent="0.3">
      <c r="A23" s="114"/>
      <c r="C23" s="1"/>
      <c r="D23" s="14"/>
      <c r="E23" s="114"/>
      <c r="F23" s="114"/>
      <c r="G23" s="114"/>
      <c r="H23" s="114"/>
      <c r="I23" s="114"/>
      <c r="J23" s="114"/>
      <c r="K23" s="114"/>
      <c r="L23" s="114"/>
      <c r="M23" s="114"/>
      <c r="N23" s="114"/>
      <c r="O23" s="114"/>
      <c r="P23" s="114"/>
      <c r="Q23" s="114"/>
      <c r="R23" s="114"/>
      <c r="S23" s="114"/>
      <c r="T23" s="114"/>
      <c r="U23" s="114"/>
      <c r="V23" s="114"/>
      <c r="W23" s="114"/>
      <c r="X23" s="114"/>
    </row>
    <row r="24" spans="1:24" s="13" customFormat="1" x14ac:dyDescent="0.3">
      <c r="A24" s="114"/>
      <c r="C24" s="1"/>
      <c r="D24" s="14"/>
      <c r="E24" s="114"/>
      <c r="F24" s="114"/>
      <c r="G24" s="114"/>
      <c r="H24" s="114"/>
      <c r="I24" s="114"/>
      <c r="J24" s="114"/>
      <c r="K24" s="114"/>
      <c r="L24" s="114"/>
      <c r="M24" s="114"/>
      <c r="N24" s="114"/>
      <c r="O24" s="114"/>
      <c r="P24" s="114"/>
      <c r="Q24" s="114"/>
      <c r="R24" s="114"/>
      <c r="S24" s="114"/>
      <c r="T24" s="114"/>
      <c r="U24" s="114"/>
      <c r="V24" s="114"/>
      <c r="W24" s="114"/>
      <c r="X24" s="114"/>
    </row>
    <row r="25" spans="1:24" s="13" customFormat="1" x14ac:dyDescent="0.3">
      <c r="A25" s="114"/>
      <c r="C25" s="1"/>
      <c r="D25" s="14"/>
      <c r="E25" s="114"/>
      <c r="F25" s="114"/>
      <c r="G25" s="114"/>
      <c r="H25" s="114"/>
      <c r="I25" s="114"/>
      <c r="J25" s="114"/>
      <c r="K25" s="114"/>
      <c r="L25" s="114"/>
      <c r="M25" s="114"/>
      <c r="N25" s="114"/>
      <c r="O25" s="114"/>
      <c r="P25" s="114"/>
      <c r="Q25" s="114"/>
      <c r="R25" s="114"/>
      <c r="S25" s="114"/>
      <c r="T25" s="114"/>
      <c r="U25" s="114"/>
      <c r="V25" s="114"/>
      <c r="W25" s="114"/>
      <c r="X25" s="114"/>
    </row>
    <row r="26" spans="1:24" s="13" customFormat="1" x14ac:dyDescent="0.3">
      <c r="A26" s="114"/>
      <c r="C26" s="1"/>
      <c r="D26" s="14"/>
      <c r="E26" s="114"/>
      <c r="F26" s="114"/>
      <c r="G26" s="114"/>
      <c r="H26" s="114"/>
      <c r="I26" s="114"/>
      <c r="J26" s="114"/>
      <c r="K26" s="114"/>
      <c r="L26" s="114"/>
      <c r="M26" s="114"/>
      <c r="N26" s="114"/>
      <c r="O26" s="114"/>
      <c r="P26" s="114"/>
      <c r="Q26" s="114"/>
      <c r="R26" s="114"/>
      <c r="S26" s="114"/>
      <c r="T26" s="114"/>
      <c r="U26" s="114"/>
      <c r="V26" s="114"/>
      <c r="W26" s="114"/>
      <c r="X26" s="114"/>
    </row>
    <row r="27" spans="1:24" s="13" customFormat="1" x14ac:dyDescent="0.3">
      <c r="A27" s="114"/>
      <c r="C27" s="1"/>
      <c r="D27" s="14"/>
      <c r="E27" s="114"/>
      <c r="F27" s="114"/>
      <c r="G27" s="114"/>
      <c r="H27" s="114"/>
      <c r="I27" s="114"/>
      <c r="J27" s="114"/>
      <c r="K27" s="114"/>
      <c r="L27" s="114"/>
      <c r="M27" s="114"/>
      <c r="N27" s="114"/>
      <c r="O27" s="114"/>
      <c r="P27" s="114"/>
      <c r="Q27" s="114"/>
      <c r="R27" s="114"/>
      <c r="S27" s="114"/>
      <c r="T27" s="114"/>
      <c r="U27" s="114"/>
      <c r="V27" s="114"/>
      <c r="W27" s="114"/>
      <c r="X27" s="114"/>
    </row>
    <row r="28" spans="1:24" s="13" customFormat="1" x14ac:dyDescent="0.3">
      <c r="A28" s="114"/>
      <c r="C28" s="1"/>
      <c r="D28" s="14"/>
      <c r="E28" s="114"/>
      <c r="F28" s="114"/>
      <c r="G28" s="114"/>
      <c r="H28" s="114"/>
      <c r="I28" s="114"/>
      <c r="J28" s="114"/>
      <c r="K28" s="114"/>
      <c r="L28" s="114"/>
      <c r="M28" s="114"/>
      <c r="N28" s="114"/>
      <c r="O28" s="114"/>
      <c r="P28" s="114"/>
      <c r="Q28" s="114"/>
      <c r="R28" s="114"/>
      <c r="S28" s="114"/>
      <c r="T28" s="114"/>
      <c r="U28" s="114"/>
      <c r="V28" s="114"/>
      <c r="W28" s="114"/>
      <c r="X28" s="114"/>
    </row>
    <row r="29" spans="1:24" s="13" customFormat="1" x14ac:dyDescent="0.3">
      <c r="A29" s="114"/>
      <c r="C29" s="1"/>
      <c r="D29" s="14"/>
      <c r="E29" s="114"/>
      <c r="F29" s="114"/>
      <c r="G29" s="114"/>
      <c r="H29" s="114"/>
      <c r="I29" s="114"/>
      <c r="J29" s="114"/>
      <c r="K29" s="114"/>
      <c r="L29" s="114"/>
      <c r="M29" s="114"/>
      <c r="N29" s="114"/>
      <c r="O29" s="114"/>
      <c r="P29" s="114"/>
      <c r="Q29" s="114"/>
      <c r="R29" s="114"/>
      <c r="S29" s="114"/>
      <c r="T29" s="114"/>
      <c r="U29" s="114"/>
      <c r="V29" s="114"/>
      <c r="W29" s="114"/>
      <c r="X29" s="114"/>
    </row>
    <row r="30" spans="1:24" s="13" customFormat="1" x14ac:dyDescent="0.3">
      <c r="A30" s="114"/>
      <c r="C30" s="1"/>
      <c r="D30" s="14"/>
      <c r="E30" s="114"/>
      <c r="F30" s="114"/>
      <c r="G30" s="114"/>
      <c r="H30" s="114"/>
      <c r="I30" s="114"/>
      <c r="J30" s="114"/>
      <c r="K30" s="114"/>
      <c r="L30" s="114"/>
      <c r="M30" s="114"/>
      <c r="N30" s="114"/>
      <c r="O30" s="114"/>
      <c r="P30" s="114"/>
      <c r="Q30" s="114"/>
      <c r="R30" s="114"/>
      <c r="S30" s="114"/>
      <c r="T30" s="114"/>
      <c r="U30" s="114"/>
      <c r="V30" s="114"/>
      <c r="W30" s="114"/>
      <c r="X30" s="114"/>
    </row>
  </sheetData>
  <sheetProtection algorithmName="SHA-512" hashValue="0Ur315jc+xJUQG/90PK578rxkSMKU90pVPFkcjdX+dl+VRcWpyK+o6ImoYTPFbQe4+tUTHKRqvpMoJIUQbEAig==" saltValue="WLMXKMPluZHLx8l5Hv2Drg==" spinCount="100000" sheet="1" objects="1" scenarios="1"/>
  <phoneticPr fontId="8" type="noConversion"/>
  <dataValidations count="2">
    <dataValidation type="textLength" allowBlank="1" showInputMessage="1" showErrorMessage="1" prompt="Maksimalus simbolių skaičius - 500." sqref="D8:W11" xr:uid="{00000000-0002-0000-0400-000000000000}">
      <formula1>0</formula1>
      <formula2>500</formula2>
    </dataValidation>
    <dataValidation type="textLength" allowBlank="1" showInputMessage="1" showErrorMessage="1" prompt="Maksimalus simbolių skaičius - 300." sqref="D12:W12" xr:uid="{00000000-0002-0000-0400-000001000000}">
      <formula1>0</formula1>
      <formula2>300</formula2>
    </dataValidation>
  </dataValidations>
  <pageMargins left="0.70866141732283472" right="0.70866141732283472" top="0.74803149606299213" bottom="0.74803149606299213" header="0.31496062992125984" footer="0.31496062992125984"/>
  <pageSetup paperSize="9" scale="62" orientation="portrait" horizontalDpi="4294967293" verticalDpi="0" r:id="rId1"/>
  <colBreaks count="1" manualBreakCount="1">
    <brk id="4" max="26"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Sąrašai!$A$23:$A$24</xm:f>
          </x14:formula1>
          <xm:sqref>D17:W21</xm:sqref>
        </x14:dataValidation>
        <x14:dataValidation type="list" allowBlank="1" showInputMessage="1" showErrorMessage="1" xr:uid="{00000000-0002-0000-0400-000003000000}">
          <x14:formula1>
            <xm:f>Sąrašai!$A$91:$A$139</xm:f>
          </x14:formula1>
          <xm:sqref>D14:W16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9"/>
  <sheetViews>
    <sheetView topLeftCell="A3" zoomScaleNormal="100" workbookViewId="0">
      <selection activeCell="D19" sqref="D19"/>
    </sheetView>
  </sheetViews>
  <sheetFormatPr defaultColWidth="9.109375" defaultRowHeight="14.4" x14ac:dyDescent="0.3"/>
  <cols>
    <col min="1" max="1" width="8.6640625" style="106" customWidth="1"/>
    <col min="2" max="2" width="18.6640625" style="13" customWidth="1"/>
    <col min="3" max="3" width="70.6640625" style="13" customWidth="1"/>
    <col min="4" max="7" width="15.6640625" style="13" customWidth="1"/>
    <col min="8" max="8" width="20.6640625" style="13" customWidth="1"/>
    <col min="9" max="16384" width="9.109375" style="13"/>
  </cols>
  <sheetData>
    <row r="1" spans="1:7" s="38" customFormat="1" ht="18" x14ac:dyDescent="0.3">
      <c r="A1" s="169" t="s">
        <v>18</v>
      </c>
      <c r="B1" s="36" t="s">
        <v>385</v>
      </c>
      <c r="C1" s="36"/>
      <c r="D1" s="36"/>
      <c r="E1" s="36"/>
    </row>
    <row r="2" spans="1:7" x14ac:dyDescent="0.3">
      <c r="A2" s="105"/>
      <c r="B2" s="1"/>
      <c r="C2" s="1"/>
      <c r="D2" s="1"/>
      <c r="E2" s="1"/>
    </row>
    <row r="3" spans="1:7" x14ac:dyDescent="0.3">
      <c r="A3" s="1"/>
      <c r="B3" s="140" t="s">
        <v>1272</v>
      </c>
      <c r="C3" s="205" t="str">
        <f>'1'!C8</f>
        <v>TRAK</v>
      </c>
    </row>
    <row r="4" spans="1:7" s="1" customFormat="1" ht="15" thickBot="1" x14ac:dyDescent="0.35"/>
    <row r="5" spans="1:7" x14ac:dyDescent="0.3">
      <c r="A5" s="105"/>
      <c r="B5" s="318">
        <v>1</v>
      </c>
      <c r="C5" s="319">
        <v>2</v>
      </c>
      <c r="D5" s="321">
        <v>3</v>
      </c>
      <c r="E5" s="162">
        <v>4</v>
      </c>
      <c r="F5" s="259">
        <v>5</v>
      </c>
      <c r="G5" s="259">
        <v>6</v>
      </c>
    </row>
    <row r="6" spans="1:7" s="15" customFormat="1" ht="57.6" x14ac:dyDescent="0.3">
      <c r="A6" s="105"/>
      <c r="B6" s="505"/>
      <c r="C6" s="20" t="s">
        <v>253</v>
      </c>
      <c r="D6" s="506" t="s">
        <v>380</v>
      </c>
      <c r="E6" s="22" t="s">
        <v>166</v>
      </c>
      <c r="F6" s="22" t="s">
        <v>1501</v>
      </c>
      <c r="G6" s="22" t="s">
        <v>1503</v>
      </c>
    </row>
    <row r="7" spans="1:7" s="15" customFormat="1" ht="18" x14ac:dyDescent="0.3">
      <c r="A7" s="105" t="s">
        <v>259</v>
      </c>
      <c r="B7" s="507" t="s">
        <v>222</v>
      </c>
      <c r="C7" s="638" t="s">
        <v>382</v>
      </c>
      <c r="D7" s="508"/>
      <c r="E7" s="27"/>
      <c r="F7" s="27"/>
      <c r="G7" s="27"/>
    </row>
    <row r="8" spans="1:7" ht="43.2" x14ac:dyDescent="0.3">
      <c r="A8" s="105" t="s">
        <v>714</v>
      </c>
      <c r="B8" s="509" t="s">
        <v>1257</v>
      </c>
      <c r="C8" s="125" t="s">
        <v>381</v>
      </c>
      <c r="D8" s="510" t="s">
        <v>77</v>
      </c>
      <c r="E8" s="146">
        <f>COUNTIFS('8'!$E$7:$E$26,"taip")</f>
        <v>9</v>
      </c>
      <c r="F8" s="146">
        <f>COUNTIFS('10'!$D$11:$W$11,C8)</f>
        <v>4</v>
      </c>
      <c r="G8" s="472"/>
    </row>
    <row r="9" spans="1:7" ht="28.8" x14ac:dyDescent="0.3">
      <c r="A9" s="105" t="s">
        <v>715</v>
      </c>
      <c r="B9" s="509" t="s">
        <v>1256</v>
      </c>
      <c r="C9" s="125" t="s">
        <v>373</v>
      </c>
      <c r="D9" s="511" t="s">
        <v>77</v>
      </c>
      <c r="E9" s="147">
        <f>COUNTIFS('8'!$F$7:$F$26,"taip")</f>
        <v>5</v>
      </c>
      <c r="F9" s="147">
        <f>COUNTIFS('10'!$D$11:$W$11,C9)</f>
        <v>1</v>
      </c>
      <c r="G9" s="473"/>
    </row>
    <row r="10" spans="1:7" s="15" customFormat="1" ht="36" x14ac:dyDescent="0.3">
      <c r="A10" s="105" t="s">
        <v>260</v>
      </c>
      <c r="B10" s="512" t="s">
        <v>1199</v>
      </c>
      <c r="C10" s="639" t="s">
        <v>384</v>
      </c>
      <c r="D10" s="513"/>
      <c r="E10" s="31"/>
      <c r="F10" s="31"/>
      <c r="G10" s="31"/>
    </row>
    <row r="11" spans="1:7" ht="43.2" x14ac:dyDescent="0.3">
      <c r="A11" s="105" t="s">
        <v>716</v>
      </c>
      <c r="B11" s="509" t="s">
        <v>1258</v>
      </c>
      <c r="C11" s="125" t="s">
        <v>375</v>
      </c>
      <c r="D11" s="514" t="s">
        <v>77</v>
      </c>
      <c r="E11" s="147">
        <f>COUNTIFS('8'!$G$7:$G$26,"taip")</f>
        <v>2</v>
      </c>
      <c r="F11" s="147">
        <f>COUNTIFS('10'!$D$11:$W$11,C11)</f>
        <v>0</v>
      </c>
      <c r="G11" s="147">
        <f>COUNTIFS('10'!$D$12:$W$12,"Taip")</f>
        <v>1</v>
      </c>
    </row>
    <row r="12" spans="1:7" ht="43.2" x14ac:dyDescent="0.3">
      <c r="A12" s="105" t="s">
        <v>717</v>
      </c>
      <c r="B12" s="509" t="s">
        <v>1259</v>
      </c>
      <c r="C12" s="125" t="s">
        <v>376</v>
      </c>
      <c r="D12" s="514" t="s">
        <v>77</v>
      </c>
      <c r="E12" s="147">
        <f>COUNTIFS('8'!$H$7:H$26,"taip")</f>
        <v>2</v>
      </c>
      <c r="F12" s="147">
        <f>COUNTIFS('10'!$D$11:$W$11,C12)</f>
        <v>1</v>
      </c>
      <c r="G12" s="147">
        <f>COUNTIFS('10'!$D$13:$W$13,"Taip")</f>
        <v>1</v>
      </c>
    </row>
    <row r="13" spans="1:7" ht="28.8" x14ac:dyDescent="0.3">
      <c r="A13" s="105" t="s">
        <v>718</v>
      </c>
      <c r="B13" s="509" t="s">
        <v>1260</v>
      </c>
      <c r="C13" s="125" t="s">
        <v>377</v>
      </c>
      <c r="D13" s="514" t="s">
        <v>77</v>
      </c>
      <c r="E13" s="147">
        <f>COUNTIFS('8'!$I$7:$I$26,"taip")</f>
        <v>2</v>
      </c>
      <c r="F13" s="147">
        <f>COUNTIFS('10'!$D$11:$W$11,C13)</f>
        <v>1</v>
      </c>
      <c r="G13" s="147">
        <f>COUNTIFS('10'!$D$14:$W$14,"Taip")</f>
        <v>2</v>
      </c>
    </row>
    <row r="14" spans="1:7" ht="43.2" x14ac:dyDescent="0.3">
      <c r="A14" s="105" t="s">
        <v>719</v>
      </c>
      <c r="B14" s="509" t="s">
        <v>1261</v>
      </c>
      <c r="C14" s="125" t="s">
        <v>1499</v>
      </c>
      <c r="D14" s="514" t="s">
        <v>77</v>
      </c>
      <c r="E14" s="147">
        <f>COUNTIFS('8'!$J$7:$J$26,"taip")</f>
        <v>6</v>
      </c>
      <c r="F14" s="147">
        <f>COUNTIFS('10'!$D$11:$W$11,C14)</f>
        <v>2</v>
      </c>
      <c r="G14" s="147">
        <f>COUNTIFS('10'!$D$15:$W$15,"Taip")</f>
        <v>1</v>
      </c>
    </row>
    <row r="15" spans="1:7" s="15" customFormat="1" ht="18" x14ac:dyDescent="0.3">
      <c r="A15" s="105" t="s">
        <v>261</v>
      </c>
      <c r="B15" s="512" t="s">
        <v>223</v>
      </c>
      <c r="C15" s="640" t="s">
        <v>383</v>
      </c>
      <c r="D15" s="515"/>
      <c r="E15" s="148"/>
      <c r="F15" s="148"/>
      <c r="G15" s="148"/>
    </row>
    <row r="16" spans="1:7" ht="43.2" x14ac:dyDescent="0.3">
      <c r="A16" s="105" t="s">
        <v>720</v>
      </c>
      <c r="B16" s="509" t="s">
        <v>1262</v>
      </c>
      <c r="C16" s="125" t="s">
        <v>371</v>
      </c>
      <c r="D16" s="514" t="s">
        <v>76</v>
      </c>
      <c r="E16" s="234">
        <f>COUNTIFS('8'!$K$7:$K$26,"taip")</f>
        <v>0</v>
      </c>
      <c r="F16" s="35">
        <f>COUNTIFS('10'!$D$11:$W$11,C16)</f>
        <v>0</v>
      </c>
      <c r="G16" s="25"/>
    </row>
    <row r="17" spans="1:7" ht="43.2" x14ac:dyDescent="0.3">
      <c r="A17" s="105" t="s">
        <v>721</v>
      </c>
      <c r="B17" s="509" t="s">
        <v>1263</v>
      </c>
      <c r="C17" s="125" t="s">
        <v>372</v>
      </c>
      <c r="D17" s="514" t="s">
        <v>76</v>
      </c>
      <c r="E17" s="146">
        <f>COUNTIFS('8'!$L$7:$L$26,"taip")</f>
        <v>0</v>
      </c>
      <c r="F17" s="149">
        <f>COUNTIFS('10'!$D$11:$W$11,C17)</f>
        <v>0</v>
      </c>
      <c r="G17" s="474"/>
    </row>
    <row r="18" spans="1:7" ht="28.8" x14ac:dyDescent="0.3">
      <c r="A18" s="105" t="s">
        <v>722</v>
      </c>
      <c r="B18" s="509" t="s">
        <v>1264</v>
      </c>
      <c r="C18" s="125" t="s">
        <v>374</v>
      </c>
      <c r="D18" s="514" t="s">
        <v>76</v>
      </c>
      <c r="E18" s="147">
        <f>COUNTIFS('8'!$M$7:$M$26,"taip")</f>
        <v>0</v>
      </c>
      <c r="F18" s="29">
        <f>COUNTIFS('10'!$D$11:$W$11,C18)</f>
        <v>0</v>
      </c>
      <c r="G18" s="475"/>
    </row>
    <row r="19" spans="1:7" ht="29.4" thickBot="1" x14ac:dyDescent="0.35">
      <c r="A19" s="105" t="s">
        <v>723</v>
      </c>
      <c r="B19" s="516" t="s">
        <v>1265</v>
      </c>
      <c r="C19" s="517" t="s">
        <v>378</v>
      </c>
      <c r="D19" s="518" t="s">
        <v>77</v>
      </c>
      <c r="E19" s="504">
        <f>COUNTIFS('8'!$N$7:$N$26,"taip")</f>
        <v>0</v>
      </c>
      <c r="F19" s="150">
        <f>COUNTIFS('10'!$D$11:$W$11,C19)</f>
        <v>0</v>
      </c>
      <c r="G19" s="476"/>
    </row>
    <row r="20" spans="1:7" ht="45" customHeight="1" x14ac:dyDescent="0.3">
      <c r="B20" s="735" t="s">
        <v>1500</v>
      </c>
      <c r="C20" s="735"/>
      <c r="D20" s="735"/>
      <c r="E20" s="625"/>
      <c r="F20" s="625"/>
      <c r="G20" s="625"/>
    </row>
    <row r="22" spans="1:7" x14ac:dyDescent="0.3">
      <c r="B22" s="1"/>
      <c r="C22" s="596" t="s">
        <v>1487</v>
      </c>
    </row>
    <row r="23" spans="1:7" ht="28.8" x14ac:dyDescent="0.3">
      <c r="B23" s="1">
        <v>1</v>
      </c>
      <c r="C23" s="335" t="s">
        <v>1488</v>
      </c>
    </row>
    <row r="24" spans="1:7" x14ac:dyDescent="0.3">
      <c r="B24" s="1">
        <v>2</v>
      </c>
      <c r="C24" s="335" t="s">
        <v>1492</v>
      </c>
      <c r="D24" s="43"/>
    </row>
    <row r="25" spans="1:7" x14ac:dyDescent="0.3">
      <c r="B25" s="1">
        <v>3</v>
      </c>
      <c r="C25" s="335" t="s">
        <v>1502</v>
      </c>
      <c r="D25" s="43"/>
    </row>
    <row r="26" spans="1:7" x14ac:dyDescent="0.3">
      <c r="B26" s="1">
        <v>4</v>
      </c>
      <c r="C26" s="335" t="s">
        <v>1504</v>
      </c>
      <c r="D26" s="43"/>
    </row>
    <row r="27" spans="1:7" ht="57.6" x14ac:dyDescent="0.3">
      <c r="B27" s="1">
        <v>5</v>
      </c>
      <c r="C27" s="335" t="s">
        <v>1491</v>
      </c>
    </row>
    <row r="28" spans="1:7" ht="158.4" x14ac:dyDescent="0.3">
      <c r="B28" s="1">
        <v>6</v>
      </c>
      <c r="C28" s="335" t="s">
        <v>1489</v>
      </c>
    </row>
    <row r="29" spans="1:7" ht="144" x14ac:dyDescent="0.3">
      <c r="B29" s="1">
        <v>7</v>
      </c>
      <c r="C29" s="335" t="s">
        <v>1625</v>
      </c>
    </row>
  </sheetData>
  <sheetProtection algorithmName="SHA-512" hashValue="WX6VAcn9adOGc9BzGAevlKnxrmPkvcojvt8TFKnwjY/DhMhNRw9lNjVSMh3xh6pdymzdj/qo+feBPwmAUf9+/w==" saltValue="RpDPFqf3Jiq7qE0asUddDA==" spinCount="100000" sheet="1" objects="1" scenarios="1"/>
  <mergeCells count="1">
    <mergeCell ref="B20:D20"/>
  </mergeCells>
  <phoneticPr fontId="8" type="noConversion"/>
  <pageMargins left="0.7" right="0.7" top="0.75" bottom="0.75" header="0.3" footer="0.3"/>
  <pageSetup paperSize="9" scale="75" orientation="landscape" horizontalDpi="4294967293" verticalDpi="0" r:id="rId1"/>
  <rowBreaks count="1" manualBreakCount="1">
    <brk id="2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Sąrašai!$A$23:$A$24</xm:f>
          </x14:formula1>
          <xm:sqref>D8:D9 D16:D19 D11:D14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5"/>
  <sheetViews>
    <sheetView topLeftCell="A3" zoomScale="115" zoomScaleNormal="115" workbookViewId="0">
      <selection activeCell="C38" sqref="C38"/>
    </sheetView>
  </sheetViews>
  <sheetFormatPr defaultColWidth="9.109375" defaultRowHeight="14.4" x14ac:dyDescent="0.3"/>
  <cols>
    <col min="1" max="1" width="8.6640625" style="153" customWidth="1"/>
    <col min="2" max="2" width="10.6640625" style="153" customWidth="1"/>
    <col min="3" max="3" width="82.6640625" style="10" customWidth="1"/>
    <col min="4" max="4" width="15.6640625" style="12" customWidth="1"/>
    <col min="5" max="5" width="15.6640625" style="153" customWidth="1"/>
    <col min="6" max="8" width="9.109375" style="153"/>
    <col min="9" max="16384" width="9.109375" style="10"/>
  </cols>
  <sheetData>
    <row r="1" spans="1:8" s="80" customFormat="1" ht="18" x14ac:dyDescent="0.35">
      <c r="A1" s="157" t="s">
        <v>19</v>
      </c>
      <c r="B1" s="83" t="s">
        <v>1143</v>
      </c>
      <c r="C1" s="83"/>
      <c r="D1" s="83"/>
      <c r="E1" s="151"/>
      <c r="F1" s="152"/>
      <c r="G1" s="151"/>
      <c r="H1" s="151"/>
    </row>
    <row r="2" spans="1:8" x14ac:dyDescent="0.3">
      <c r="A2" s="158"/>
      <c r="B2" s="158"/>
      <c r="C2"/>
      <c r="D2" s="159"/>
    </row>
    <row r="3" spans="1:8" s="13" customFormat="1" x14ac:dyDescent="0.3">
      <c r="A3" s="1"/>
      <c r="B3" s="140" t="s">
        <v>1272</v>
      </c>
      <c r="C3" s="205" t="str">
        <f>'1'!C8</f>
        <v>TRAK</v>
      </c>
    </row>
    <row r="4" spans="1:8" customFormat="1" ht="15" thickBot="1" x14ac:dyDescent="0.35"/>
    <row r="5" spans="1:8" customFormat="1" x14ac:dyDescent="0.3">
      <c r="B5" s="269">
        <v>1</v>
      </c>
      <c r="C5" s="270">
        <v>2</v>
      </c>
      <c r="D5" s="271">
        <v>3</v>
      </c>
      <c r="E5" s="603">
        <v>4</v>
      </c>
    </row>
    <row r="6" spans="1:8" s="95" customFormat="1" ht="43.2" x14ac:dyDescent="0.3">
      <c r="A6" s="160"/>
      <c r="B6" s="547" t="s">
        <v>153</v>
      </c>
      <c r="C6" s="85" t="s">
        <v>142</v>
      </c>
      <c r="D6" s="537" t="s">
        <v>456</v>
      </c>
      <c r="E6" s="86" t="s">
        <v>1270</v>
      </c>
      <c r="F6" s="154"/>
      <c r="G6" s="155"/>
      <c r="H6" s="155"/>
    </row>
    <row r="7" spans="1:8" s="95" customFormat="1" ht="18" x14ac:dyDescent="0.3">
      <c r="A7" s="160" t="s">
        <v>21</v>
      </c>
      <c r="B7" s="548" t="s">
        <v>222</v>
      </c>
      <c r="C7" s="187" t="s">
        <v>1124</v>
      </c>
      <c r="D7" s="549"/>
      <c r="E7" s="736"/>
      <c r="F7" s="153"/>
      <c r="G7" s="155"/>
      <c r="H7" s="155"/>
    </row>
    <row r="8" spans="1:8" ht="28.8" x14ac:dyDescent="0.3">
      <c r="A8" s="160" t="s">
        <v>22</v>
      </c>
      <c r="B8" s="550" t="s">
        <v>139</v>
      </c>
      <c r="C8" s="161" t="s">
        <v>467</v>
      </c>
      <c r="D8" s="551">
        <f>'11'!C9</f>
        <v>2</v>
      </c>
      <c r="E8" s="737"/>
    </row>
    <row r="9" spans="1:8" ht="28.8" x14ac:dyDescent="0.3">
      <c r="A9" s="160" t="s">
        <v>724</v>
      </c>
      <c r="B9" s="550" t="s">
        <v>140</v>
      </c>
      <c r="C9" s="161" t="s">
        <v>224</v>
      </c>
      <c r="D9" s="552">
        <f>'11'!C25</f>
        <v>9.5</v>
      </c>
      <c r="E9" s="737"/>
    </row>
    <row r="10" spans="1:8" ht="28.8" x14ac:dyDescent="0.3">
      <c r="A10" s="160" t="s">
        <v>1160</v>
      </c>
      <c r="B10" s="550" t="s">
        <v>141</v>
      </c>
      <c r="C10" s="161" t="s">
        <v>225</v>
      </c>
      <c r="D10" s="552">
        <f>'11'!C43</f>
        <v>7</v>
      </c>
      <c r="E10" s="737"/>
    </row>
    <row r="11" spans="1:8" ht="28.8" x14ac:dyDescent="0.3">
      <c r="A11" s="160" t="s">
        <v>1161</v>
      </c>
      <c r="B11" s="550" t="s">
        <v>154</v>
      </c>
      <c r="C11" s="161" t="s">
        <v>400</v>
      </c>
      <c r="D11" s="552">
        <f>'11'!C59</f>
        <v>2200</v>
      </c>
      <c r="E11" s="737"/>
    </row>
    <row r="12" spans="1:8" ht="28.8" x14ac:dyDescent="0.3">
      <c r="A12" s="160" t="s">
        <v>1162</v>
      </c>
      <c r="B12" s="550" t="s">
        <v>155</v>
      </c>
      <c r="C12" s="161" t="s">
        <v>226</v>
      </c>
      <c r="D12" s="552">
        <f>'11'!C75</f>
        <v>175</v>
      </c>
      <c r="E12" s="737"/>
    </row>
    <row r="13" spans="1:8" ht="18" x14ac:dyDescent="0.3">
      <c r="A13" s="160" t="s">
        <v>1163</v>
      </c>
      <c r="B13" s="548" t="s">
        <v>1199</v>
      </c>
      <c r="C13" s="187" t="s">
        <v>1126</v>
      </c>
      <c r="D13" s="549"/>
      <c r="E13" s="737"/>
    </row>
    <row r="14" spans="1:8" x14ac:dyDescent="0.3">
      <c r="A14" s="160" t="s">
        <v>1164</v>
      </c>
      <c r="B14" s="553" t="s">
        <v>1127</v>
      </c>
      <c r="C14" s="165" t="s">
        <v>1132</v>
      </c>
      <c r="D14" s="554">
        <f>SUM('10'!D34:W34)</f>
        <v>37</v>
      </c>
      <c r="E14" s="737"/>
    </row>
    <row r="15" spans="1:8" x14ac:dyDescent="0.3">
      <c r="A15" s="160" t="s">
        <v>1165</v>
      </c>
      <c r="B15" s="553" t="s">
        <v>1128</v>
      </c>
      <c r="C15" s="165" t="s">
        <v>1129</v>
      </c>
      <c r="D15" s="554">
        <f>SUM('10'!D46:W46)</f>
        <v>28</v>
      </c>
      <c r="E15" s="737"/>
    </row>
    <row r="16" spans="1:8" ht="18" x14ac:dyDescent="0.3">
      <c r="A16" s="160" t="s">
        <v>1166</v>
      </c>
      <c r="B16" s="555" t="s">
        <v>223</v>
      </c>
      <c r="C16" s="188" t="s">
        <v>1125</v>
      </c>
      <c r="D16" s="556"/>
      <c r="E16" s="737"/>
    </row>
    <row r="17" spans="1:6" x14ac:dyDescent="0.3">
      <c r="A17" s="160" t="s">
        <v>1167</v>
      </c>
      <c r="B17" s="557" t="s">
        <v>1156</v>
      </c>
      <c r="C17" s="163" t="s">
        <v>228</v>
      </c>
      <c r="D17" s="558">
        <f>SUM(D18:D20)</f>
        <v>0</v>
      </c>
      <c r="E17" s="737"/>
    </row>
    <row r="18" spans="1:6" x14ac:dyDescent="0.3">
      <c r="A18" s="160" t="s">
        <v>1168</v>
      </c>
      <c r="B18" s="550" t="s">
        <v>1144</v>
      </c>
      <c r="C18" s="164" t="s">
        <v>146</v>
      </c>
      <c r="D18" s="559">
        <f>'13'!C12</f>
        <v>0</v>
      </c>
      <c r="E18" s="737"/>
    </row>
    <row r="19" spans="1:6" x14ac:dyDescent="0.3">
      <c r="A19" s="160" t="s">
        <v>1169</v>
      </c>
      <c r="B19" s="550" t="s">
        <v>1145</v>
      </c>
      <c r="C19" s="164" t="s">
        <v>147</v>
      </c>
      <c r="D19" s="559">
        <f>'13'!C13</f>
        <v>0</v>
      </c>
      <c r="E19" s="737"/>
    </row>
    <row r="20" spans="1:6" x14ac:dyDescent="0.3">
      <c r="A20" s="160" t="s">
        <v>1170</v>
      </c>
      <c r="B20" s="550" t="s">
        <v>1146</v>
      </c>
      <c r="C20" s="164" t="s">
        <v>148</v>
      </c>
      <c r="D20" s="559">
        <f>'13'!C14</f>
        <v>0</v>
      </c>
      <c r="E20" s="737"/>
    </row>
    <row r="21" spans="1:6" x14ac:dyDescent="0.3">
      <c r="A21" s="160" t="s">
        <v>1171</v>
      </c>
      <c r="B21" s="557" t="s">
        <v>1157</v>
      </c>
      <c r="C21" s="163" t="s">
        <v>227</v>
      </c>
      <c r="D21" s="558">
        <f>SUM(D22:D24)</f>
        <v>0</v>
      </c>
      <c r="E21" s="737"/>
    </row>
    <row r="22" spans="1:6" x14ac:dyDescent="0.3">
      <c r="A22" s="160" t="s">
        <v>1172</v>
      </c>
      <c r="B22" s="550" t="s">
        <v>1147</v>
      </c>
      <c r="C22" s="164" t="s">
        <v>145</v>
      </c>
      <c r="D22" s="559">
        <f>'13'!C16</f>
        <v>0</v>
      </c>
      <c r="E22" s="737"/>
    </row>
    <row r="23" spans="1:6" x14ac:dyDescent="0.3">
      <c r="A23" s="160" t="s">
        <v>1173</v>
      </c>
      <c r="B23" s="550" t="s">
        <v>1148</v>
      </c>
      <c r="C23" s="164" t="s">
        <v>143</v>
      </c>
      <c r="D23" s="559">
        <f>'13'!C17</f>
        <v>0</v>
      </c>
      <c r="E23" s="737"/>
    </row>
    <row r="24" spans="1:6" x14ac:dyDescent="0.3">
      <c r="A24" s="160" t="s">
        <v>1174</v>
      </c>
      <c r="B24" s="550" t="s">
        <v>1149</v>
      </c>
      <c r="C24" s="164" t="s">
        <v>144</v>
      </c>
      <c r="D24" s="559">
        <f>'13'!C18</f>
        <v>0</v>
      </c>
      <c r="E24" s="737"/>
    </row>
    <row r="25" spans="1:6" ht="18" x14ac:dyDescent="0.3">
      <c r="A25" s="160" t="s">
        <v>1175</v>
      </c>
      <c r="B25" s="555" t="s">
        <v>1131</v>
      </c>
      <c r="C25" s="188" t="s">
        <v>1133</v>
      </c>
      <c r="D25" s="556"/>
      <c r="E25" s="737"/>
    </row>
    <row r="26" spans="1:6" x14ac:dyDescent="0.3">
      <c r="A26" s="160" t="s">
        <v>1176</v>
      </c>
      <c r="B26" s="557" t="s">
        <v>1158</v>
      </c>
      <c r="C26" s="129" t="s">
        <v>229</v>
      </c>
      <c r="D26" s="560"/>
      <c r="E26" s="737"/>
      <c r="F26" s="156"/>
    </row>
    <row r="27" spans="1:6" x14ac:dyDescent="0.3">
      <c r="A27" s="160" t="s">
        <v>1177</v>
      </c>
      <c r="B27" s="550" t="s">
        <v>1150</v>
      </c>
      <c r="C27" s="164" t="s">
        <v>1134</v>
      </c>
      <c r="D27" s="561">
        <v>8</v>
      </c>
      <c r="E27" s="737"/>
    </row>
    <row r="28" spans="1:6" x14ac:dyDescent="0.3">
      <c r="A28" s="160" t="s">
        <v>1178</v>
      </c>
      <c r="B28" s="557" t="s">
        <v>1151</v>
      </c>
      <c r="C28" s="165" t="s">
        <v>1136</v>
      </c>
      <c r="D28" s="562">
        <f>'1'!C9</f>
        <v>8</v>
      </c>
      <c r="E28" s="737"/>
    </row>
    <row r="29" spans="1:6" x14ac:dyDescent="0.3">
      <c r="A29" s="160" t="s">
        <v>1179</v>
      </c>
      <c r="B29" s="557" t="s">
        <v>1152</v>
      </c>
      <c r="C29" s="165" t="s">
        <v>1137</v>
      </c>
      <c r="D29" s="563">
        <f>(D27/D28)*100</f>
        <v>100</v>
      </c>
      <c r="E29" s="737"/>
    </row>
    <row r="30" spans="1:6" x14ac:dyDescent="0.3">
      <c r="A30" s="160" t="s">
        <v>1180</v>
      </c>
      <c r="B30" s="557" t="s">
        <v>1159</v>
      </c>
      <c r="C30" s="129" t="s">
        <v>230</v>
      </c>
      <c r="D30" s="560"/>
      <c r="E30" s="737"/>
    </row>
    <row r="31" spans="1:6" ht="28.8" x14ac:dyDescent="0.3">
      <c r="A31" s="160" t="s">
        <v>1181</v>
      </c>
      <c r="B31" s="550" t="s">
        <v>1153</v>
      </c>
      <c r="C31" s="164" t="s">
        <v>1135</v>
      </c>
      <c r="D31" s="564">
        <v>100</v>
      </c>
      <c r="E31" s="737"/>
    </row>
    <row r="32" spans="1:6" x14ac:dyDescent="0.3">
      <c r="A32" s="160" t="s">
        <v>1182</v>
      </c>
      <c r="B32" s="557" t="s">
        <v>1154</v>
      </c>
      <c r="C32" s="165" t="s">
        <v>1138</v>
      </c>
      <c r="D32" s="562">
        <f>'1'!C10</f>
        <v>469</v>
      </c>
      <c r="E32" s="737"/>
    </row>
    <row r="33" spans="1:5" ht="28.8" x14ac:dyDescent="0.3">
      <c r="A33" s="160" t="s">
        <v>1183</v>
      </c>
      <c r="B33" s="557" t="s">
        <v>1155</v>
      </c>
      <c r="C33" s="165" t="s">
        <v>1139</v>
      </c>
      <c r="D33" s="563">
        <f>(D31/D32)*100</f>
        <v>21.321961620469082</v>
      </c>
      <c r="E33" s="737"/>
    </row>
    <row r="34" spans="1:5" ht="18" x14ac:dyDescent="0.3">
      <c r="A34" s="160" t="s">
        <v>1184</v>
      </c>
      <c r="B34" s="555" t="s">
        <v>1130</v>
      </c>
      <c r="C34" s="188" t="s">
        <v>1600</v>
      </c>
      <c r="D34" s="556"/>
      <c r="E34" s="738"/>
    </row>
    <row r="35" spans="1:5" x14ac:dyDescent="0.3">
      <c r="A35" s="160" t="s">
        <v>1185</v>
      </c>
      <c r="B35" s="565" t="str">
        <f>CONCATENATE('1'!$C$8,"-",E35,".","1")</f>
        <v>TRAK-P.1</v>
      </c>
      <c r="C35" s="92"/>
      <c r="D35" s="559">
        <f>'11'!C91</f>
        <v>0</v>
      </c>
      <c r="E35" s="190" t="s">
        <v>1140</v>
      </c>
    </row>
    <row r="36" spans="1:5" x14ac:dyDescent="0.3">
      <c r="A36" s="160" t="s">
        <v>1186</v>
      </c>
      <c r="B36" s="566" t="str">
        <f>CONCATENATE('1'!$C$8,"-",E36,".","2")</f>
        <v>TRAK-P.2</v>
      </c>
      <c r="C36" s="92"/>
      <c r="D36" s="559">
        <f>'11'!C107</f>
        <v>0</v>
      </c>
      <c r="E36" s="190" t="s">
        <v>1140</v>
      </c>
    </row>
    <row r="37" spans="1:5" x14ac:dyDescent="0.3">
      <c r="A37" s="160" t="s">
        <v>1187</v>
      </c>
      <c r="B37" s="566" t="str">
        <f>CONCATENATE('1'!$C$8,"-",E37,".","3")</f>
        <v>TRAK-P.3</v>
      </c>
      <c r="C37" s="92"/>
      <c r="D37" s="559">
        <f>'11'!C123</f>
        <v>0</v>
      </c>
      <c r="E37" s="190" t="s">
        <v>1140</v>
      </c>
    </row>
    <row r="38" spans="1:5" x14ac:dyDescent="0.3">
      <c r="A38" s="160" t="s">
        <v>1188</v>
      </c>
      <c r="B38" s="566" t="str">
        <f>CONCATENATE('1'!$C$8,"-",E38,".","4")</f>
        <v>TRAK-P.4</v>
      </c>
      <c r="C38" s="92"/>
      <c r="D38" s="559">
        <f>'11'!C139</f>
        <v>0</v>
      </c>
      <c r="E38" s="190" t="s">
        <v>1140</v>
      </c>
    </row>
    <row r="39" spans="1:5" x14ac:dyDescent="0.3">
      <c r="A39" s="160" t="s">
        <v>1189</v>
      </c>
      <c r="B39" s="566" t="str">
        <f>CONCATENATE('1'!$C$8,"-",E39,".","5")</f>
        <v>TRAK-P.5</v>
      </c>
      <c r="C39" s="92"/>
      <c r="D39" s="559">
        <f>'11'!C155</f>
        <v>0</v>
      </c>
      <c r="E39" s="190" t="s">
        <v>1140</v>
      </c>
    </row>
    <row r="40" spans="1:5" x14ac:dyDescent="0.3">
      <c r="A40" s="160" t="s">
        <v>1190</v>
      </c>
      <c r="B40" s="566" t="str">
        <f>CONCATENATE('1'!$C$8,"-",E40,".","6")</f>
        <v>TRAK-P.6</v>
      </c>
      <c r="C40" s="92"/>
      <c r="D40" s="559">
        <f>'11'!C171</f>
        <v>0</v>
      </c>
      <c r="E40" s="190" t="s">
        <v>1140</v>
      </c>
    </row>
    <row r="41" spans="1:5" x14ac:dyDescent="0.3">
      <c r="A41" s="160" t="s">
        <v>1191</v>
      </c>
      <c r="B41" s="566" t="str">
        <f>CONCATENATE('1'!$C$8,"-",E41,".","7")</f>
        <v>TRAK-P.7</v>
      </c>
      <c r="C41" s="92"/>
      <c r="D41" s="559">
        <f>'11'!C187</f>
        <v>0</v>
      </c>
      <c r="E41" s="190" t="s">
        <v>1140</v>
      </c>
    </row>
    <row r="42" spans="1:5" x14ac:dyDescent="0.3">
      <c r="A42" s="160" t="s">
        <v>1192</v>
      </c>
      <c r="B42" s="566" t="str">
        <f>CONCATENATE('1'!$C$8,"-",E42,".","8")</f>
        <v>TRAK-P.8</v>
      </c>
      <c r="C42" s="92"/>
      <c r="D42" s="559">
        <f>'11'!C203</f>
        <v>0</v>
      </c>
      <c r="E42" s="190" t="s">
        <v>1140</v>
      </c>
    </row>
    <row r="43" spans="1:5" x14ac:dyDescent="0.3">
      <c r="A43" s="160" t="s">
        <v>1193</v>
      </c>
      <c r="B43" s="566" t="str">
        <f>CONCATENATE('1'!$C$8,"-",E43,".","9")</f>
        <v>TRAK-P.9</v>
      </c>
      <c r="C43" s="92"/>
      <c r="D43" s="559">
        <f>'11'!C219</f>
        <v>0</v>
      </c>
      <c r="E43" s="190" t="s">
        <v>1140</v>
      </c>
    </row>
    <row r="44" spans="1:5" ht="15" thickBot="1" x14ac:dyDescent="0.35">
      <c r="A44" s="160" t="s">
        <v>1194</v>
      </c>
      <c r="B44" s="567" t="str">
        <f>CONCATENATE('1'!$C$8,"-",E44,".","10")</f>
        <v>TRAK-P.10</v>
      </c>
      <c r="C44" s="371"/>
      <c r="D44" s="568">
        <f>'11'!C235</f>
        <v>0</v>
      </c>
      <c r="E44" s="191" t="s">
        <v>1140</v>
      </c>
    </row>
    <row r="47" spans="1:5" x14ac:dyDescent="0.3">
      <c r="B47" s="2"/>
      <c r="C47" s="360" t="s">
        <v>1490</v>
      </c>
    </row>
    <row r="48" spans="1:5" ht="57.6" x14ac:dyDescent="0.3">
      <c r="B48" s="2">
        <v>1</v>
      </c>
      <c r="C48" s="335" t="s">
        <v>1626</v>
      </c>
    </row>
    <row r="49" spans="2:4" ht="100.8" x14ac:dyDescent="0.3">
      <c r="B49" s="1">
        <v>2</v>
      </c>
      <c r="C49" s="335" t="s">
        <v>1313</v>
      </c>
      <c r="D49" s="10"/>
    </row>
    <row r="50" spans="2:4" ht="100.8" x14ac:dyDescent="0.3">
      <c r="B50" s="1">
        <v>3</v>
      </c>
      <c r="C50" s="335" t="s">
        <v>1314</v>
      </c>
      <c r="D50" s="10"/>
    </row>
    <row r="51" spans="2:4" x14ac:dyDescent="0.3">
      <c r="B51" s="2">
        <v>4</v>
      </c>
      <c r="C51" s="335" t="s">
        <v>1309</v>
      </c>
      <c r="D51" s="10"/>
    </row>
    <row r="52" spans="2:4" x14ac:dyDescent="0.3">
      <c r="B52" s="1">
        <v>5</v>
      </c>
      <c r="C52" s="335" t="s">
        <v>1310</v>
      </c>
      <c r="D52" s="10"/>
    </row>
    <row r="53" spans="2:4" ht="28.8" x14ac:dyDescent="0.3">
      <c r="B53" s="1">
        <v>6</v>
      </c>
      <c r="C53" s="335" t="s">
        <v>1311</v>
      </c>
    </row>
    <row r="54" spans="2:4" ht="28.8" x14ac:dyDescent="0.3">
      <c r="B54" s="2">
        <v>7</v>
      </c>
      <c r="C54" s="335" t="s">
        <v>1312</v>
      </c>
    </row>
    <row r="55" spans="2:4" x14ac:dyDescent="0.3">
      <c r="C55" s="11"/>
    </row>
  </sheetData>
  <mergeCells count="1">
    <mergeCell ref="E7:E34"/>
  </mergeCells>
  <phoneticPr fontId="8" type="noConversion"/>
  <dataValidations count="1">
    <dataValidation type="textLength" allowBlank="1" showInputMessage="1" showErrorMessage="1" prompt="Maksimalus simbolių skaičius - 100" sqref="C35:C44" xr:uid="{00000000-0002-0000-0600-000000000000}">
      <formula1>0</formula1>
      <formula2>100</formula2>
    </dataValidation>
  </dataValidations>
  <pageMargins left="0.70866141732283472" right="0.70866141732283472" top="0.74803149606299213" bottom="0.74803149606299213" header="0.31496062992125984" footer="0.31496062992125984"/>
  <pageSetup paperSize="9" scale="92" orientation="landscape" horizontalDpi="4294967293" verticalDpi="0" r:id="rId1"/>
  <rowBreaks count="2" manualBreakCount="2">
    <brk id="24" max="16383" man="1"/>
    <brk id="4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Sąrašai!$A$35:$A$36</xm:f>
          </x14:formula1>
          <xm:sqref>E35:E44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6"/>
  <sheetViews>
    <sheetView zoomScaleNormal="100" workbookViewId="0">
      <selection activeCell="D13" sqref="D13"/>
    </sheetView>
  </sheetViews>
  <sheetFormatPr defaultColWidth="9.109375" defaultRowHeight="14.4" x14ac:dyDescent="0.3"/>
  <cols>
    <col min="1" max="1" width="8.6640625" style="106" customWidth="1"/>
    <col min="2" max="2" width="12.6640625" style="13" customWidth="1"/>
    <col min="3" max="3" width="70.6640625" style="13" customWidth="1"/>
    <col min="4" max="4" width="52.6640625" style="13" customWidth="1"/>
    <col min="5" max="7" width="15.6640625" customWidth="1"/>
    <col min="8" max="8" width="20.6640625" style="13" customWidth="1"/>
    <col min="9" max="9" width="25.6640625" style="13" customWidth="1"/>
    <col min="10" max="10" width="35.6640625" style="13" customWidth="1"/>
    <col min="11" max="11" width="8.6640625"/>
    <col min="12" max="12" width="12.6640625" style="13" hidden="1" customWidth="1"/>
    <col min="13" max="16384" width="9.109375" style="13"/>
  </cols>
  <sheetData>
    <row r="1" spans="1:12" s="38" customFormat="1" ht="18" x14ac:dyDescent="0.3">
      <c r="A1" s="169" t="s">
        <v>126</v>
      </c>
      <c r="B1" s="36" t="s">
        <v>397</v>
      </c>
      <c r="C1" s="36"/>
      <c r="D1" s="170"/>
      <c r="E1"/>
      <c r="F1"/>
      <c r="G1"/>
      <c r="H1" s="36"/>
      <c r="I1" s="36"/>
      <c r="J1" s="36"/>
    </row>
    <row r="2" spans="1:12" x14ac:dyDescent="0.3">
      <c r="A2" s="105"/>
      <c r="B2" s="1"/>
      <c r="C2" s="1"/>
      <c r="D2" s="1"/>
      <c r="H2" s="171"/>
      <c r="I2" s="171"/>
      <c r="J2" s="1"/>
    </row>
    <row r="3" spans="1:12" x14ac:dyDescent="0.3">
      <c r="A3" s="1"/>
      <c r="B3" s="140" t="s">
        <v>1272</v>
      </c>
      <c r="C3" s="205" t="str">
        <f>'1'!C8</f>
        <v>TRAK</v>
      </c>
      <c r="D3" s="1"/>
      <c r="H3" s="1"/>
      <c r="I3" s="1"/>
      <c r="J3" s="1"/>
    </row>
    <row r="4" spans="1:12" customFormat="1" ht="15" thickBot="1" x14ac:dyDescent="0.35">
      <c r="L4" s="13"/>
    </row>
    <row r="5" spans="1:12" x14ac:dyDescent="0.3">
      <c r="A5" s="105"/>
      <c r="B5" s="318">
        <v>1</v>
      </c>
      <c r="C5" s="319">
        <v>2</v>
      </c>
      <c r="D5" s="319">
        <v>3</v>
      </c>
      <c r="E5" s="319">
        <v>4</v>
      </c>
      <c r="F5" s="321">
        <v>5</v>
      </c>
      <c r="G5" s="162">
        <v>6</v>
      </c>
      <c r="H5" s="259">
        <v>7</v>
      </c>
      <c r="I5" s="162">
        <v>8</v>
      </c>
      <c r="J5" s="259">
        <v>9</v>
      </c>
      <c r="L5" s="228" t="s">
        <v>1316</v>
      </c>
    </row>
    <row r="6" spans="1:12" s="15" customFormat="1" ht="57.6" x14ac:dyDescent="0.3">
      <c r="A6" s="105"/>
      <c r="B6" s="362" t="s">
        <v>54</v>
      </c>
      <c r="C6" s="584" t="s">
        <v>53</v>
      </c>
      <c r="D6" s="96" t="s">
        <v>42</v>
      </c>
      <c r="E6" s="32" t="str">
        <f>'10'!B34</f>
        <v>Planuojama paremti projektų (rodiklis L700)</v>
      </c>
      <c r="F6" s="515" t="str">
        <f>'10'!B33</f>
        <v>Planuojama paramos suma priemonei, Eur</v>
      </c>
      <c r="G6" s="31" t="s">
        <v>218</v>
      </c>
      <c r="H6" s="32" t="s">
        <v>28</v>
      </c>
      <c r="I6" s="585" t="s">
        <v>29</v>
      </c>
      <c r="J6" s="31" t="s">
        <v>213</v>
      </c>
      <c r="L6" s="123" t="s">
        <v>1315</v>
      </c>
    </row>
    <row r="7" spans="1:12" x14ac:dyDescent="0.3">
      <c r="A7" s="105" t="s">
        <v>150</v>
      </c>
      <c r="B7" s="575" t="s">
        <v>0</v>
      </c>
      <c r="C7" s="728" t="s">
        <v>1744</v>
      </c>
      <c r="D7" s="230" t="s">
        <v>1697</v>
      </c>
      <c r="E7" s="173">
        <f>HLOOKUP($B7,'10'!$D$6:$W$35,29,FALSE)</f>
        <v>8</v>
      </c>
      <c r="F7" s="576">
        <f>HLOOKUP($B7,'10'!$D$6:$W$35,28,FALSE)</f>
        <v>192000</v>
      </c>
      <c r="G7" s="626">
        <f t="shared" ref="G7:G26" si="0">IF(J7="Vietos projektų įgyvendinimo išlaidos",F7/$F$29*100,"-")</f>
        <v>16.054384226567496</v>
      </c>
      <c r="H7" s="172" t="str">
        <f>VLOOKUP(D7,Sąrašai!$A$8:$B$19,2,FALSE)</f>
        <v>LEADER-20VVG-09</v>
      </c>
      <c r="I7" s="172" t="str">
        <f>CONCATENATE('1'!$C$8,"-",H7,"-",L7)</f>
        <v>TRAK-LEADER-20VVG-09-01</v>
      </c>
      <c r="J7" s="174" t="str">
        <f>VLOOKUP(H7,Sąrašai!$B$8:$C$19,2,FALSE)</f>
        <v>Vietos projektų įgyvendinimo išlaidos</v>
      </c>
      <c r="L7" s="232" t="s">
        <v>1283</v>
      </c>
    </row>
    <row r="8" spans="1:12" x14ac:dyDescent="0.3">
      <c r="A8" s="105" t="s">
        <v>151</v>
      </c>
      <c r="B8" s="575" t="s">
        <v>1</v>
      </c>
      <c r="C8" s="728" t="s">
        <v>1743</v>
      </c>
      <c r="D8" s="230" t="s">
        <v>1697</v>
      </c>
      <c r="E8" s="173">
        <f>HLOOKUP($B8,'10'!$D$6:$W$35,29,FALSE)</f>
        <v>2</v>
      </c>
      <c r="F8" s="576">
        <f>HLOOKUP($B8,'10'!$D$6:$W$35,28,FALSE)</f>
        <v>23934</v>
      </c>
      <c r="G8" s="626">
        <f t="shared" si="0"/>
        <v>2.0012793337430548</v>
      </c>
      <c r="H8" s="172" t="str">
        <f>VLOOKUP(D8,Sąrašai!$A$8:$B$19,2,FALSE)</f>
        <v>LEADER-20VVG-09</v>
      </c>
      <c r="I8" s="172" t="str">
        <f>CONCATENATE('1'!$C$8,"-",H8,"-",L8)</f>
        <v>TRAK-LEADER-20VVG-09-02</v>
      </c>
      <c r="J8" s="174" t="str">
        <f>VLOOKUP(H8,Sąrašai!$B$8:$C$19,2,FALSE)</f>
        <v>Vietos projektų įgyvendinimo išlaidos</v>
      </c>
      <c r="L8" s="232" t="s">
        <v>1284</v>
      </c>
    </row>
    <row r="9" spans="1:12" ht="28.8" x14ac:dyDescent="0.3">
      <c r="A9" s="105" t="s">
        <v>152</v>
      </c>
      <c r="B9" s="575" t="s">
        <v>2</v>
      </c>
      <c r="C9" s="728" t="s">
        <v>1745</v>
      </c>
      <c r="D9" s="230" t="s">
        <v>1697</v>
      </c>
      <c r="E9" s="173">
        <f>HLOOKUP($B9,'10'!$D$6:$W$35,29,FALSE)</f>
        <v>8</v>
      </c>
      <c r="F9" s="576">
        <f>HLOOKUP($B9,'10'!$D$6:$W$35,28,FALSE)</f>
        <v>80000</v>
      </c>
      <c r="G9" s="626">
        <f t="shared" si="0"/>
        <v>6.6893267610697897</v>
      </c>
      <c r="H9" s="172" t="str">
        <f>VLOOKUP(D9,Sąrašai!$A$8:$B$19,2,FALSE)</f>
        <v>LEADER-20VVG-09</v>
      </c>
      <c r="I9" s="172" t="str">
        <f>CONCATENATE('1'!$C$8,"-",H9,"-",L9)</f>
        <v>TRAK-LEADER-20VVG-09-03</v>
      </c>
      <c r="J9" s="174" t="str">
        <f>VLOOKUP(H9,Sąrašai!$B$8:$C$19,2,FALSE)</f>
        <v>Vietos projektų įgyvendinimo išlaidos</v>
      </c>
      <c r="L9" s="232" t="s">
        <v>1285</v>
      </c>
    </row>
    <row r="10" spans="1:12" x14ac:dyDescent="0.3">
      <c r="A10" s="105" t="s">
        <v>517</v>
      </c>
      <c r="B10" s="575" t="s">
        <v>3</v>
      </c>
      <c r="C10" s="728" t="s">
        <v>1746</v>
      </c>
      <c r="D10" s="230" t="s">
        <v>36</v>
      </c>
      <c r="E10" s="173">
        <f>HLOOKUP($B10,'10'!$D$6:$W$35,29,FALSE)</f>
        <v>8</v>
      </c>
      <c r="F10" s="576">
        <f>HLOOKUP($B10,'10'!$D$6:$W$35,28,FALSE)</f>
        <v>80000</v>
      </c>
      <c r="G10" s="626">
        <f t="shared" si="0"/>
        <v>6.6893267610697897</v>
      </c>
      <c r="H10" s="172" t="str">
        <f>VLOOKUP(D10,Sąrašai!$A$8:$B$19,2,FALSE)</f>
        <v>LEADER-20VVG-10</v>
      </c>
      <c r="I10" s="172" t="str">
        <f>CONCATENATE('1'!$C$8,"-",H10,"-",L10)</f>
        <v>TRAK-LEADER-20VVG-10-04</v>
      </c>
      <c r="J10" s="174" t="str">
        <f>VLOOKUP(H10,Sąrašai!$B$8:$C$19,2,FALSE)</f>
        <v>Vietos projektų įgyvendinimo išlaidos</v>
      </c>
      <c r="L10" s="232" t="s">
        <v>1286</v>
      </c>
    </row>
    <row r="11" spans="1:12" x14ac:dyDescent="0.3">
      <c r="A11" s="105" t="s">
        <v>518</v>
      </c>
      <c r="B11" s="575" t="s">
        <v>4</v>
      </c>
      <c r="C11" s="728" t="s">
        <v>1747</v>
      </c>
      <c r="D11" s="230" t="s">
        <v>34</v>
      </c>
      <c r="E11" s="173">
        <f>HLOOKUP($B11,'10'!$D$6:$W$35,29,FALSE)</f>
        <v>2</v>
      </c>
      <c r="F11" s="576">
        <f>HLOOKUP($B11,'10'!$D$6:$W$35,28,FALSE)</f>
        <v>140000</v>
      </c>
      <c r="G11" s="626">
        <f t="shared" si="0"/>
        <v>11.706321831872133</v>
      </c>
      <c r="H11" s="172" t="str">
        <f>VLOOKUP(D11,Sąrašai!$A$8:$B$19,2,FALSE)</f>
        <v>LEADER-20VVG-05</v>
      </c>
      <c r="I11" s="172" t="str">
        <f>CONCATENATE('1'!$C$8,"-",H11,"-",L11)</f>
        <v>TRAK-LEADER-20VVG-05-05</v>
      </c>
      <c r="J11" s="174" t="str">
        <f>VLOOKUP(H11,Sąrašai!$B$8:$C$19,2,FALSE)</f>
        <v>Vietos projektų įgyvendinimo išlaidos</v>
      </c>
      <c r="L11" s="232" t="s">
        <v>1287</v>
      </c>
    </row>
    <row r="12" spans="1:12" ht="28.8" x14ac:dyDescent="0.3">
      <c r="A12" s="105" t="s">
        <v>519</v>
      </c>
      <c r="B12" s="575" t="s">
        <v>5</v>
      </c>
      <c r="C12" s="728" t="s">
        <v>1748</v>
      </c>
      <c r="D12" s="230" t="s">
        <v>1702</v>
      </c>
      <c r="E12" s="173">
        <f>HLOOKUP($B12,'10'!$D$6:$W$35,29,FALSE)</f>
        <v>1</v>
      </c>
      <c r="F12" s="576">
        <f>HLOOKUP($B12,'10'!$D$6:$W$35,28,FALSE)</f>
        <v>100001</v>
      </c>
      <c r="G12" s="626">
        <f t="shared" si="0"/>
        <v>8.3617420679217513</v>
      </c>
      <c r="H12" s="172" t="str">
        <f>VLOOKUP(D12,Sąrašai!$A$8:$B$19,2,FALSE)</f>
        <v>LEADER-20VVG-04</v>
      </c>
      <c r="I12" s="172" t="str">
        <f>CONCATENATE('1'!$C$8,"-",H12,"-",L12)</f>
        <v>TRAK-LEADER-20VVG-04-06</v>
      </c>
      <c r="J12" s="174" t="str">
        <f>VLOOKUP(H12,Sąrašai!$B$8:$C$19,2,FALSE)</f>
        <v>Vietos projektų įgyvendinimo išlaidos</v>
      </c>
      <c r="L12" s="232" t="s">
        <v>1288</v>
      </c>
    </row>
    <row r="13" spans="1:12" x14ac:dyDescent="0.3">
      <c r="A13" s="105" t="s">
        <v>520</v>
      </c>
      <c r="B13" s="575" t="s">
        <v>6</v>
      </c>
      <c r="C13" s="728" t="s">
        <v>1749</v>
      </c>
      <c r="D13" s="230" t="s">
        <v>33</v>
      </c>
      <c r="E13" s="173">
        <f>HLOOKUP($B13,'10'!$D$6:$W$35,29,FALSE)</f>
        <v>4</v>
      </c>
      <c r="F13" s="576">
        <f>HLOOKUP($B13,'10'!$D$6:$W$35,28,FALSE)</f>
        <v>280000</v>
      </c>
      <c r="G13" s="626">
        <f t="shared" si="0"/>
        <v>23.412643663744266</v>
      </c>
      <c r="H13" s="172" t="str">
        <f>VLOOKUP(D13,Sąrašai!$A$8:$B$19,2,FALSE)</f>
        <v>LEADER-20VVG-03</v>
      </c>
      <c r="I13" s="172" t="str">
        <f>CONCATENATE('1'!$C$8,"-",H13,"-",L13)</f>
        <v>TRAK-LEADER-20VVG-03-07</v>
      </c>
      <c r="J13" s="174" t="str">
        <f>VLOOKUP(H13,Sąrašai!$B$8:$C$19,2,FALSE)</f>
        <v>Vietos projektų įgyvendinimo išlaidos</v>
      </c>
      <c r="L13" s="232" t="s">
        <v>1289</v>
      </c>
    </row>
    <row r="14" spans="1:12" ht="28.8" x14ac:dyDescent="0.3">
      <c r="A14" s="105" t="s">
        <v>521</v>
      </c>
      <c r="B14" s="575" t="s">
        <v>7</v>
      </c>
      <c r="C14" s="728" t="s">
        <v>1750</v>
      </c>
      <c r="D14" s="230" t="s">
        <v>1695</v>
      </c>
      <c r="E14" s="173">
        <f>HLOOKUP($B14,'10'!$D$6:$W$35,29,FALSE)</f>
        <v>2</v>
      </c>
      <c r="F14" s="576">
        <f>HLOOKUP($B14,'10'!$D$6:$W$35,28,FALSE)</f>
        <v>200000</v>
      </c>
      <c r="G14" s="626">
        <f t="shared" si="0"/>
        <v>16.723316902674476</v>
      </c>
      <c r="H14" s="172" t="str">
        <f>VLOOKUP(D14,Sąrašai!$A$8:$B$19,2,FALSE)</f>
        <v>LEADER-20VVG-06</v>
      </c>
      <c r="I14" s="172" t="str">
        <f>CONCATENATE('1'!$C$8,"-",H14,"-",L14)</f>
        <v>TRAK-LEADER-20VVG-06-08</v>
      </c>
      <c r="J14" s="174" t="str">
        <f>VLOOKUP(H14,Sąrašai!$B$8:$C$19,2,FALSE)</f>
        <v>Vietos projektų įgyvendinimo išlaidos</v>
      </c>
      <c r="L14" s="232" t="s">
        <v>1290</v>
      </c>
    </row>
    <row r="15" spans="1:12" x14ac:dyDescent="0.3">
      <c r="A15" s="105" t="s">
        <v>522</v>
      </c>
      <c r="B15" s="575" t="s">
        <v>8</v>
      </c>
      <c r="C15" s="728" t="s">
        <v>1751</v>
      </c>
      <c r="D15" s="230" t="s">
        <v>1696</v>
      </c>
      <c r="E15" s="173">
        <f>HLOOKUP($B15,'10'!$D$6:$W$35,29,FALSE)</f>
        <v>1</v>
      </c>
      <c r="F15" s="576">
        <f>HLOOKUP($B15,'10'!$D$6:$W$35,28,FALSE)</f>
        <v>100000</v>
      </c>
      <c r="G15" s="626">
        <f t="shared" si="0"/>
        <v>8.3616584513372381</v>
      </c>
      <c r="H15" s="172" t="str">
        <f>VLOOKUP(D15,Sąrašai!$A$8:$B$19,2,FALSE)</f>
        <v>LEADER-20VVG-07</v>
      </c>
      <c r="I15" s="172" t="str">
        <f>CONCATENATE('1'!$C$8,"-",H15,"-",L15)</f>
        <v>TRAK-LEADER-20VVG-07-09</v>
      </c>
      <c r="J15" s="174" t="str">
        <f>VLOOKUP(H15,Sąrašai!$B$8:$C$19,2,FALSE)</f>
        <v>Vietos projektų įgyvendinimo išlaidos</v>
      </c>
      <c r="L15" s="232" t="s">
        <v>1291</v>
      </c>
    </row>
    <row r="16" spans="1:12" x14ac:dyDescent="0.3">
      <c r="A16" s="105" t="s">
        <v>523</v>
      </c>
      <c r="B16" s="575" t="s">
        <v>9</v>
      </c>
      <c r="C16" s="728" t="s">
        <v>1752</v>
      </c>
      <c r="D16" s="230" t="s">
        <v>39</v>
      </c>
      <c r="E16" s="173">
        <f>HLOOKUP($B16,'10'!$D$6:$W$35,29,FALSE)</f>
        <v>1</v>
      </c>
      <c r="F16" s="576">
        <f>HLOOKUP($B16,'10'!$D$6:$W$35,28,FALSE)</f>
        <v>10000</v>
      </c>
      <c r="G16" s="626" t="str">
        <f t="shared" si="0"/>
        <v>-</v>
      </c>
      <c r="H16" s="172" t="str">
        <f>VLOOKUP(D16,Sąrašai!$A$8:$B$19,2,FALSE)</f>
        <v>LEADER-20VVG-12</v>
      </c>
      <c r="I16" s="172" t="str">
        <f>CONCATENATE('1'!$C$8,"-",H16,"-",L16)</f>
        <v>TRAK-LEADER-20VVG-12-10</v>
      </c>
      <c r="J16" s="174" t="str">
        <f>VLOOKUP(H16,Sąrašai!$B$8:$C$19,2,FALSE)</f>
        <v>VPS administravimo išlaidos</v>
      </c>
      <c r="K16" s="13"/>
      <c r="L16" s="121">
        <v>10</v>
      </c>
    </row>
    <row r="17" spans="1:12" x14ac:dyDescent="0.3">
      <c r="A17" s="105" t="s">
        <v>524</v>
      </c>
      <c r="B17" s="575" t="s">
        <v>43</v>
      </c>
      <c r="C17" s="728"/>
      <c r="D17" s="230"/>
      <c r="E17" s="173">
        <f>HLOOKUP($B17,'10'!$D$6:$W$35,29,FALSE)</f>
        <v>0</v>
      </c>
      <c r="F17" s="576">
        <f>HLOOKUP($B17,'10'!$D$6:$W$35,28,FALSE)</f>
        <v>0</v>
      </c>
      <c r="G17" s="626" t="e">
        <f t="shared" si="0"/>
        <v>#N/A</v>
      </c>
      <c r="H17" s="172" t="e">
        <f>VLOOKUP(D17,Sąrašai!$A$8:$B$19,2,FALSE)</f>
        <v>#N/A</v>
      </c>
      <c r="I17" s="172" t="e">
        <f>CONCATENATE('1'!$C$8,"-",H17,"-",L17)</f>
        <v>#N/A</v>
      </c>
      <c r="J17" s="174" t="e">
        <f>VLOOKUP(H17,Sąrašai!$B$8:$C$19,2,FALSE)</f>
        <v>#N/A</v>
      </c>
      <c r="L17" s="121">
        <v>11</v>
      </c>
    </row>
    <row r="18" spans="1:12" x14ac:dyDescent="0.3">
      <c r="A18" s="105" t="s">
        <v>525</v>
      </c>
      <c r="B18" s="575" t="s">
        <v>44</v>
      </c>
      <c r="C18" s="728"/>
      <c r="D18" s="230"/>
      <c r="E18" s="173">
        <f>HLOOKUP($B18,'10'!$D$6:$W$35,29,FALSE)</f>
        <v>0</v>
      </c>
      <c r="F18" s="576">
        <f>HLOOKUP($B18,'10'!$D$6:$W$35,28,FALSE)</f>
        <v>0</v>
      </c>
      <c r="G18" s="626" t="e">
        <f t="shared" si="0"/>
        <v>#N/A</v>
      </c>
      <c r="H18" s="172" t="e">
        <f>VLOOKUP(D18,Sąrašai!$A$8:$B$19,2,FALSE)</f>
        <v>#N/A</v>
      </c>
      <c r="I18" s="172" t="e">
        <f>CONCATENATE('1'!$C$8,"-",H18,"-",L18)</f>
        <v>#N/A</v>
      </c>
      <c r="J18" s="174" t="e">
        <f>VLOOKUP(H18,Sąrašai!$B$8:$C$19,2,FALSE)</f>
        <v>#N/A</v>
      </c>
      <c r="L18" s="121">
        <v>12</v>
      </c>
    </row>
    <row r="19" spans="1:12" x14ac:dyDescent="0.3">
      <c r="A19" s="105" t="s">
        <v>526</v>
      </c>
      <c r="B19" s="575" t="s">
        <v>45</v>
      </c>
      <c r="C19" s="728"/>
      <c r="D19" s="230"/>
      <c r="E19" s="173">
        <f>HLOOKUP($B19,'10'!$D$6:$W$35,29,FALSE)</f>
        <v>0</v>
      </c>
      <c r="F19" s="576">
        <f>HLOOKUP($B19,'10'!$D$6:$W$35,28,FALSE)</f>
        <v>0</v>
      </c>
      <c r="G19" s="626" t="e">
        <f t="shared" si="0"/>
        <v>#N/A</v>
      </c>
      <c r="H19" s="172" t="e">
        <f>VLOOKUP(D19,Sąrašai!$A$8:$B$19,2,FALSE)</f>
        <v>#N/A</v>
      </c>
      <c r="I19" s="172" t="e">
        <f>CONCATENATE('1'!$C$8,"-",H19,"-",L19)</f>
        <v>#N/A</v>
      </c>
      <c r="J19" s="174" t="e">
        <f>VLOOKUP(H19,Sąrašai!$B$8:$C$19,2,FALSE)</f>
        <v>#N/A</v>
      </c>
      <c r="L19" s="121">
        <v>13</v>
      </c>
    </row>
    <row r="20" spans="1:12" x14ac:dyDescent="0.3">
      <c r="A20" s="105" t="s">
        <v>527</v>
      </c>
      <c r="B20" s="575" t="s">
        <v>46</v>
      </c>
      <c r="C20" s="728"/>
      <c r="D20" s="230"/>
      <c r="E20" s="173">
        <f>HLOOKUP($B20,'10'!$D$6:$W$35,29,FALSE)</f>
        <v>0</v>
      </c>
      <c r="F20" s="576">
        <f>HLOOKUP($B20,'10'!$D$6:$W$35,28,FALSE)</f>
        <v>0</v>
      </c>
      <c r="G20" s="626" t="e">
        <f t="shared" si="0"/>
        <v>#N/A</v>
      </c>
      <c r="H20" s="172" t="e">
        <f>VLOOKUP(D20,Sąrašai!$A$8:$B$19,2,FALSE)</f>
        <v>#N/A</v>
      </c>
      <c r="I20" s="172" t="e">
        <f>CONCATENATE('1'!$C$8,"-",H20,"-",L20)</f>
        <v>#N/A</v>
      </c>
      <c r="J20" s="174" t="e">
        <f>VLOOKUP(H20,Sąrašai!$B$8:$C$19,2,FALSE)</f>
        <v>#N/A</v>
      </c>
      <c r="L20" s="121">
        <v>14</v>
      </c>
    </row>
    <row r="21" spans="1:12" x14ac:dyDescent="0.3">
      <c r="A21" s="105" t="s">
        <v>528</v>
      </c>
      <c r="B21" s="575" t="s">
        <v>47</v>
      </c>
      <c r="C21" s="728"/>
      <c r="D21" s="230"/>
      <c r="E21" s="173">
        <f>HLOOKUP($B21,'10'!$D$6:$W$35,29,FALSE)</f>
        <v>0</v>
      </c>
      <c r="F21" s="576">
        <f>HLOOKUP($B21,'10'!$D$6:$W$35,28,FALSE)</f>
        <v>0</v>
      </c>
      <c r="G21" s="626" t="e">
        <f t="shared" si="0"/>
        <v>#N/A</v>
      </c>
      <c r="H21" s="172" t="e">
        <f>VLOOKUP(D21,Sąrašai!$A$8:$B$19,2,FALSE)</f>
        <v>#N/A</v>
      </c>
      <c r="I21" s="172" t="e">
        <f>CONCATENATE('1'!$C$8,"-",H21,"-",L21)</f>
        <v>#N/A</v>
      </c>
      <c r="J21" s="174" t="e">
        <f>VLOOKUP(H21,Sąrašai!$B$8:$C$19,2,FALSE)</f>
        <v>#N/A</v>
      </c>
      <c r="L21" s="121">
        <v>15</v>
      </c>
    </row>
    <row r="22" spans="1:12" x14ac:dyDescent="0.3">
      <c r="A22" s="105" t="s">
        <v>529</v>
      </c>
      <c r="B22" s="575" t="s">
        <v>48</v>
      </c>
      <c r="C22" s="728"/>
      <c r="D22" s="230"/>
      <c r="E22" s="173">
        <f>HLOOKUP($B22,'10'!$D$6:$W$35,29,FALSE)</f>
        <v>0</v>
      </c>
      <c r="F22" s="576">
        <f>HLOOKUP($B22,'10'!$D$6:$W$35,28,FALSE)</f>
        <v>0</v>
      </c>
      <c r="G22" s="626" t="e">
        <f t="shared" si="0"/>
        <v>#N/A</v>
      </c>
      <c r="H22" s="172" t="e">
        <f>VLOOKUP(D22,Sąrašai!$A$8:$B$19,2,FALSE)</f>
        <v>#N/A</v>
      </c>
      <c r="I22" s="172" t="e">
        <f>CONCATENATE('1'!$C$8,"-",H22,"-",L22)</f>
        <v>#N/A</v>
      </c>
      <c r="J22" s="174" t="e">
        <f>VLOOKUP(H22,Sąrašai!$B$8:$C$19,2,FALSE)</f>
        <v>#N/A</v>
      </c>
      <c r="L22" s="121">
        <v>16</v>
      </c>
    </row>
    <row r="23" spans="1:12" x14ac:dyDescent="0.3">
      <c r="A23" s="105" t="s">
        <v>530</v>
      </c>
      <c r="B23" s="575" t="s">
        <v>49</v>
      </c>
      <c r="C23" s="728"/>
      <c r="D23" s="230"/>
      <c r="E23" s="173">
        <f>HLOOKUP($B23,'10'!$D$6:$W$35,29,FALSE)</f>
        <v>0</v>
      </c>
      <c r="F23" s="576">
        <f>HLOOKUP($B23,'10'!$D$6:$W$35,28,FALSE)</f>
        <v>0</v>
      </c>
      <c r="G23" s="626" t="e">
        <f t="shared" si="0"/>
        <v>#N/A</v>
      </c>
      <c r="H23" s="172" t="e">
        <f>VLOOKUP(D23,Sąrašai!$A$8:$B$19,2,FALSE)</f>
        <v>#N/A</v>
      </c>
      <c r="I23" s="172" t="e">
        <f>CONCATENATE('1'!$C$8,"-",H23,"-",L23)</f>
        <v>#N/A</v>
      </c>
      <c r="J23" s="174" t="e">
        <f>VLOOKUP(H23,Sąrašai!$B$8:$C$19,2,FALSE)</f>
        <v>#N/A</v>
      </c>
      <c r="L23" s="121">
        <v>17</v>
      </c>
    </row>
    <row r="24" spans="1:12" x14ac:dyDescent="0.3">
      <c r="A24" s="105" t="s">
        <v>531</v>
      </c>
      <c r="B24" s="575" t="s">
        <v>50</v>
      </c>
      <c r="C24" s="728"/>
      <c r="D24" s="230"/>
      <c r="E24" s="173">
        <f>HLOOKUP($B24,'10'!$D$6:$W$35,29,FALSE)</f>
        <v>0</v>
      </c>
      <c r="F24" s="576">
        <f>HLOOKUP($B24,'10'!$D$6:$W$35,28,FALSE)</f>
        <v>0</v>
      </c>
      <c r="G24" s="626" t="e">
        <f t="shared" si="0"/>
        <v>#N/A</v>
      </c>
      <c r="H24" s="172" t="e">
        <f>VLOOKUP(D24,Sąrašai!$A$8:$B$19,2,FALSE)</f>
        <v>#N/A</v>
      </c>
      <c r="I24" s="172" t="e">
        <f>CONCATENATE('1'!$C$8,"-",H24,"-",L24)</f>
        <v>#N/A</v>
      </c>
      <c r="J24" s="174" t="e">
        <f>VLOOKUP(H24,Sąrašai!$B$8:$C$19,2,FALSE)</f>
        <v>#N/A</v>
      </c>
      <c r="L24" s="121">
        <v>18</v>
      </c>
    </row>
    <row r="25" spans="1:12" x14ac:dyDescent="0.3">
      <c r="A25" s="105" t="s">
        <v>532</v>
      </c>
      <c r="B25" s="575" t="s">
        <v>51</v>
      </c>
      <c r="C25" s="728"/>
      <c r="D25" s="230"/>
      <c r="E25" s="173">
        <f>HLOOKUP($B25,'10'!$D$6:$W$35,29,FALSE)</f>
        <v>0</v>
      </c>
      <c r="F25" s="576">
        <f>HLOOKUP($B25,'10'!$D$6:$W$35,28,FALSE)</f>
        <v>0</v>
      </c>
      <c r="G25" s="626" t="e">
        <f t="shared" si="0"/>
        <v>#N/A</v>
      </c>
      <c r="H25" s="172" t="e">
        <f>VLOOKUP(D25,Sąrašai!$A$8:$B$19,2,FALSE)</f>
        <v>#N/A</v>
      </c>
      <c r="I25" s="172" t="e">
        <f>CONCATENATE('1'!$C$8,"-",H25,"-",L25)</f>
        <v>#N/A</v>
      </c>
      <c r="J25" s="174" t="e">
        <f>VLOOKUP(H25,Sąrašai!$B$8:$C$19,2,FALSE)</f>
        <v>#N/A</v>
      </c>
      <c r="L25" s="121">
        <v>19</v>
      </c>
    </row>
    <row r="26" spans="1:12" x14ac:dyDescent="0.3">
      <c r="A26" s="105" t="s">
        <v>533</v>
      </c>
      <c r="B26" s="575" t="s">
        <v>52</v>
      </c>
      <c r="C26" s="728"/>
      <c r="D26" s="230"/>
      <c r="E26" s="173">
        <f>HLOOKUP($B26,'10'!$D$6:$W$35,29,FALSE)</f>
        <v>0</v>
      </c>
      <c r="F26" s="576">
        <f>HLOOKUP($B26,'10'!$D$6:$W$35,28,FALSE)</f>
        <v>0</v>
      </c>
      <c r="G26" s="626" t="e">
        <f t="shared" si="0"/>
        <v>#N/A</v>
      </c>
      <c r="H26" s="172" t="e">
        <f>VLOOKUP(D26,Sąrašai!$A$8:$B$19,2,FALSE)</f>
        <v>#N/A</v>
      </c>
      <c r="I26" s="172" t="e">
        <f>CONCATENATE('1'!$C$8,"-",H26,"-",L26)</f>
        <v>#N/A</v>
      </c>
      <c r="J26" s="174" t="e">
        <f>VLOOKUP(H26,Sąrašai!$B$8:$C$19,2,FALSE)</f>
        <v>#N/A</v>
      </c>
      <c r="K26" s="13"/>
      <c r="L26" s="121">
        <v>20</v>
      </c>
    </row>
    <row r="27" spans="1:12" s="138" customFormat="1" x14ac:dyDescent="0.3">
      <c r="A27" s="105" t="s">
        <v>534</v>
      </c>
      <c r="B27" s="577"/>
      <c r="C27" s="140" t="s">
        <v>219</v>
      </c>
      <c r="D27" s="140"/>
      <c r="E27" s="175">
        <f>SUM(E7:E26)</f>
        <v>37</v>
      </c>
      <c r="F27" s="578">
        <f>SUM(F7:F26)</f>
        <v>1205935</v>
      </c>
      <c r="G27" s="627" t="s">
        <v>149</v>
      </c>
      <c r="H27" s="140"/>
      <c r="I27" s="140"/>
      <c r="J27" s="140"/>
      <c r="L27" s="231"/>
    </row>
    <row r="28" spans="1:12" s="138" customFormat="1" x14ac:dyDescent="0.3">
      <c r="A28" s="105" t="s">
        <v>535</v>
      </c>
      <c r="B28" s="577"/>
      <c r="C28" s="140" t="s">
        <v>369</v>
      </c>
      <c r="D28" s="140"/>
      <c r="E28" s="175">
        <f>E27-E29</f>
        <v>1</v>
      </c>
      <c r="F28" s="578">
        <f>F27-F29</f>
        <v>10000</v>
      </c>
      <c r="G28" s="627"/>
      <c r="H28" s="140"/>
      <c r="I28" s="140"/>
      <c r="J28" s="140"/>
      <c r="L28" s="231"/>
    </row>
    <row r="29" spans="1:12" ht="15" thickBot="1" x14ac:dyDescent="0.35">
      <c r="A29" s="105" t="s">
        <v>536</v>
      </c>
      <c r="B29" s="579"/>
      <c r="C29" s="328" t="s">
        <v>370</v>
      </c>
      <c r="D29" s="580"/>
      <c r="E29" s="581">
        <f>SUMIFS($E$7:$E$26,$J$7:$J$26,"Vietos projektų įgyvendinimo išlaidos")</f>
        <v>36</v>
      </c>
      <c r="F29" s="629">
        <f>SUMIFS($F$7:$F$26,$J$7:$J$26,"Vietos projektų įgyvendinimo išlaidos")</f>
        <v>1195935</v>
      </c>
      <c r="G29" s="628">
        <v>100</v>
      </c>
      <c r="H29" s="30"/>
      <c r="I29" s="30"/>
      <c r="J29" s="140"/>
      <c r="L29" s="231"/>
    </row>
    <row r="32" spans="1:12" x14ac:dyDescent="0.3">
      <c r="B32" s="1"/>
      <c r="C32" s="602" t="s">
        <v>1482</v>
      </c>
    </row>
    <row r="33" spans="2:3" ht="57.6" x14ac:dyDescent="0.3">
      <c r="B33" s="1">
        <v>1</v>
      </c>
      <c r="C33" s="335" t="s">
        <v>1592</v>
      </c>
    </row>
    <row r="34" spans="2:3" ht="28.8" x14ac:dyDescent="0.3">
      <c r="B34" s="1">
        <v>2</v>
      </c>
      <c r="C34" s="335" t="s">
        <v>1481</v>
      </c>
    </row>
    <row r="35" spans="2:3" ht="43.2" x14ac:dyDescent="0.3">
      <c r="B35" s="1">
        <v>3</v>
      </c>
      <c r="C35" s="335" t="s">
        <v>1317</v>
      </c>
    </row>
    <row r="36" spans="2:3" ht="28.8" x14ac:dyDescent="0.3">
      <c r="B36" s="1">
        <v>4</v>
      </c>
      <c r="C36" s="335" t="s">
        <v>1655</v>
      </c>
    </row>
  </sheetData>
  <sheetProtection algorithmName="SHA-512" hashValue="S2IVLXbrkXEyV/tyvmUsuXwzeryZc2Za+kFvCqcsv7U9RCUQRi778QNtsqfU0LndQVWaSPeh0OSS5hhVI3ayMw==" saltValue="VpTyvX/0s1F2B2aaBHTxzQ==" spinCount="100000" sheet="1" objects="1" scenarios="1"/>
  <phoneticPr fontId="8" type="noConversion"/>
  <dataValidations count="1">
    <dataValidation type="textLength" allowBlank="1" showInputMessage="1" showErrorMessage="1" prompt="Rekomenduojamas simbolių skaičius pavadinime - 70, maksimalus - 100." sqref="C7:C26" xr:uid="{00000000-0002-0000-0700-000000000000}">
      <formula1>0</formula1>
      <formula2>100</formula2>
    </dataValidation>
  </dataValidations>
  <pageMargins left="0.70866141732283472" right="0.70866141732283472" top="0.74803149606299213" bottom="0.74803149606299213" header="0.31496062992125984" footer="0.31496062992125984"/>
  <pageSetup paperSize="9" scale="65" pageOrder="overThenDown" orientation="landscape" horizontalDpi="4294967293" verticalDpi="0" r:id="rId1"/>
  <colBreaks count="1" manualBreakCount="1">
    <brk id="7" max="29"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Sąrašai!$A$8:$A$19</xm:f>
          </x14:formula1>
          <xm:sqref>D7:G26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32"/>
  <sheetViews>
    <sheetView zoomScaleNormal="100" workbookViewId="0">
      <selection activeCell="F13" sqref="F13"/>
    </sheetView>
  </sheetViews>
  <sheetFormatPr defaultColWidth="9.109375" defaultRowHeight="14.4" x14ac:dyDescent="0.3"/>
  <cols>
    <col min="1" max="1" width="8.6640625" style="10" customWidth="1"/>
    <col min="2" max="2" width="12.6640625" style="10" customWidth="1"/>
    <col min="3" max="3" width="70.6640625" style="10" customWidth="1"/>
    <col min="4" max="4" width="12.6640625" style="12" customWidth="1"/>
    <col min="5" max="15" width="12.6640625" style="10" customWidth="1"/>
    <col min="16" max="21" width="15.6640625" style="10" customWidth="1"/>
    <col min="22" max="16384" width="9.109375" style="10"/>
  </cols>
  <sheetData>
    <row r="1" spans="1:15" s="51" customFormat="1" ht="18" x14ac:dyDescent="0.35">
      <c r="A1" s="39" t="s">
        <v>125</v>
      </c>
      <c r="B1" s="39" t="s">
        <v>396</v>
      </c>
      <c r="C1" s="39"/>
      <c r="D1" s="118"/>
      <c r="E1" s="120"/>
      <c r="F1" s="39"/>
      <c r="G1" s="39"/>
      <c r="H1" s="39"/>
      <c r="I1" s="39"/>
      <c r="J1" s="39"/>
      <c r="K1" s="39"/>
      <c r="L1" s="39"/>
      <c r="M1" s="39"/>
      <c r="N1" s="39"/>
    </row>
    <row r="2" spans="1:15" x14ac:dyDescent="0.3">
      <c r="A2"/>
      <c r="B2"/>
      <c r="C2"/>
      <c r="D2" s="8"/>
      <c r="E2"/>
      <c r="F2"/>
      <c r="G2"/>
      <c r="H2"/>
      <c r="I2"/>
      <c r="J2"/>
      <c r="K2"/>
      <c r="L2"/>
      <c r="M2"/>
      <c r="N2"/>
    </row>
    <row r="3" spans="1:15" s="13" customFormat="1" x14ac:dyDescent="0.3">
      <c r="A3" s="1"/>
      <c r="B3" s="140" t="s">
        <v>1272</v>
      </c>
      <c r="C3" s="205" t="str">
        <f>'1'!C8</f>
        <v>TRAK</v>
      </c>
    </row>
    <row r="4" spans="1:15" customFormat="1" ht="15" thickBot="1" x14ac:dyDescent="0.35"/>
    <row r="5" spans="1:15" x14ac:dyDescent="0.3">
      <c r="A5"/>
      <c r="B5" s="633">
        <v>1</v>
      </c>
      <c r="C5" s="378">
        <v>2</v>
      </c>
      <c r="D5" s="378">
        <v>3</v>
      </c>
      <c r="E5" s="378">
        <v>4</v>
      </c>
      <c r="F5" s="378">
        <v>5</v>
      </c>
      <c r="G5" s="378">
        <v>6</v>
      </c>
      <c r="H5" s="378">
        <v>7</v>
      </c>
      <c r="I5" s="378">
        <v>8</v>
      </c>
      <c r="J5" s="378">
        <v>9</v>
      </c>
      <c r="K5" s="378">
        <v>10</v>
      </c>
      <c r="L5" s="378">
        <v>11</v>
      </c>
      <c r="M5" s="378">
        <v>12</v>
      </c>
      <c r="N5" s="379">
        <v>13</v>
      </c>
      <c r="O5" s="630">
        <v>14</v>
      </c>
    </row>
    <row r="6" spans="1:15" s="95" customFormat="1" ht="43.2" x14ac:dyDescent="0.3">
      <c r="A6" s="168"/>
      <c r="B6" s="547" t="s">
        <v>54</v>
      </c>
      <c r="C6" s="658" t="s">
        <v>53</v>
      </c>
      <c r="D6" s="85" t="s">
        <v>1505</v>
      </c>
      <c r="E6" s="85" t="s">
        <v>393</v>
      </c>
      <c r="F6" s="85" t="s">
        <v>395</v>
      </c>
      <c r="G6" s="85" t="s">
        <v>389</v>
      </c>
      <c r="H6" s="85" t="s">
        <v>390</v>
      </c>
      <c r="I6" s="85" t="s">
        <v>391</v>
      </c>
      <c r="J6" s="85" t="s">
        <v>394</v>
      </c>
      <c r="K6" s="85" t="s">
        <v>386</v>
      </c>
      <c r="L6" s="85" t="s">
        <v>387</v>
      </c>
      <c r="M6" s="85" t="s">
        <v>388</v>
      </c>
      <c r="N6" s="298" t="s">
        <v>392</v>
      </c>
      <c r="O6" s="287" t="s">
        <v>1104</v>
      </c>
    </row>
    <row r="7" spans="1:15" x14ac:dyDescent="0.3">
      <c r="A7" t="s">
        <v>167</v>
      </c>
      <c r="B7" s="278" t="s">
        <v>0</v>
      </c>
      <c r="C7" s="656" t="str">
        <f>'7'!C7</f>
        <v>Kraštovaizdžio išsaugojimas ir pritaikymas poilsiui, sveikatinimui, turzmui</v>
      </c>
      <c r="D7" s="657">
        <f>COUNTIFS($E7:$N7,"taip")</f>
        <v>3</v>
      </c>
      <c r="E7" s="659" t="s">
        <v>77</v>
      </c>
      <c r="F7" s="659" t="s">
        <v>76</v>
      </c>
      <c r="G7" s="659" t="s">
        <v>76</v>
      </c>
      <c r="H7" s="659" t="s">
        <v>77</v>
      </c>
      <c r="I7" s="659" t="s">
        <v>77</v>
      </c>
      <c r="J7" s="659" t="s">
        <v>76</v>
      </c>
      <c r="K7" s="659" t="s">
        <v>76</v>
      </c>
      <c r="L7" s="659" t="s">
        <v>76</v>
      </c>
      <c r="M7" s="659" t="s">
        <v>76</v>
      </c>
      <c r="N7" s="660" t="s">
        <v>76</v>
      </c>
      <c r="O7" s="631" t="str">
        <f>IF(D7&lt;4,"Gerai","Per daug tikslų")</f>
        <v>Gerai</v>
      </c>
    </row>
    <row r="8" spans="1:15" x14ac:dyDescent="0.3">
      <c r="A8" t="s">
        <v>168</v>
      </c>
      <c r="B8" s="278" t="s">
        <v>1</v>
      </c>
      <c r="C8" s="656" t="str">
        <f>'7'!C8</f>
        <v>Tvarios aplinkos kūrimas, aplinkosauginio sąmoningumo didinimas</v>
      </c>
      <c r="D8" s="657">
        <f t="shared" ref="D8:D26" si="0">COUNTIFS($E8:$N8,"taip")</f>
        <v>3</v>
      </c>
      <c r="E8" s="659" t="s">
        <v>77</v>
      </c>
      <c r="F8" s="659" t="s">
        <v>76</v>
      </c>
      <c r="G8" s="659" t="s">
        <v>76</v>
      </c>
      <c r="H8" s="659" t="s">
        <v>76</v>
      </c>
      <c r="I8" s="659" t="s">
        <v>77</v>
      </c>
      <c r="J8" s="659" t="s">
        <v>77</v>
      </c>
      <c r="K8" s="659" t="s">
        <v>76</v>
      </c>
      <c r="L8" s="659" t="s">
        <v>76</v>
      </c>
      <c r="M8" s="659" t="s">
        <v>76</v>
      </c>
      <c r="N8" s="660" t="s">
        <v>76</v>
      </c>
      <c r="O8" s="631" t="str">
        <f t="shared" ref="O8:O26" si="1">IF(D8&lt;4,"Gerai","Per daug tikslų")</f>
        <v>Gerai</v>
      </c>
    </row>
    <row r="9" spans="1:15" x14ac:dyDescent="0.3">
      <c r="A9" t="s">
        <v>169</v>
      </c>
      <c r="B9" s="278" t="s">
        <v>2</v>
      </c>
      <c r="C9" s="656" t="str">
        <f>'7'!C9</f>
        <v>Jaunimo ir su jaunimu dirbančių organizacijų stiprinimas, jaunimo užimtumo įvairinimas</v>
      </c>
      <c r="D9" s="657">
        <f t="shared" si="0"/>
        <v>2</v>
      </c>
      <c r="E9" s="659" t="s">
        <v>77</v>
      </c>
      <c r="F9" s="659" t="s">
        <v>76</v>
      </c>
      <c r="G9" s="659" t="s">
        <v>76</v>
      </c>
      <c r="H9" s="659" t="s">
        <v>76</v>
      </c>
      <c r="I9" s="659" t="s">
        <v>76</v>
      </c>
      <c r="J9" s="659" t="s">
        <v>77</v>
      </c>
      <c r="K9" s="659" t="s">
        <v>76</v>
      </c>
      <c r="L9" s="659" t="s">
        <v>76</v>
      </c>
      <c r="M9" s="659" t="s">
        <v>76</v>
      </c>
      <c r="N9" s="660" t="s">
        <v>76</v>
      </c>
      <c r="O9" s="631" t="str">
        <f t="shared" si="1"/>
        <v>Gerai</v>
      </c>
    </row>
    <row r="10" spans="1:15" x14ac:dyDescent="0.3">
      <c r="A10" t="s">
        <v>170</v>
      </c>
      <c r="B10" s="278" t="s">
        <v>3</v>
      </c>
      <c r="C10" s="656" t="str">
        <f>'7'!C10</f>
        <v>Potencialių pareiškėjų ir projektų vykdytojų mokymai</v>
      </c>
      <c r="D10" s="657">
        <f t="shared" si="0"/>
        <v>3</v>
      </c>
      <c r="E10" s="659" t="s">
        <v>77</v>
      </c>
      <c r="F10" s="659" t="s">
        <v>77</v>
      </c>
      <c r="G10" s="659" t="s">
        <v>77</v>
      </c>
      <c r="H10" s="659" t="s">
        <v>76</v>
      </c>
      <c r="I10" s="659" t="s">
        <v>76</v>
      </c>
      <c r="J10" s="659" t="s">
        <v>76</v>
      </c>
      <c r="K10" s="659" t="s">
        <v>76</v>
      </c>
      <c r="L10" s="659" t="s">
        <v>76</v>
      </c>
      <c r="M10" s="659" t="s">
        <v>76</v>
      </c>
      <c r="N10" s="660" t="s">
        <v>76</v>
      </c>
      <c r="O10" s="631" t="str">
        <f t="shared" si="1"/>
        <v>Gerai</v>
      </c>
    </row>
    <row r="11" spans="1:15" x14ac:dyDescent="0.3">
      <c r="A11" t="s">
        <v>171</v>
      </c>
      <c r="B11" s="278" t="s">
        <v>4</v>
      </c>
      <c r="C11" s="656" t="str">
        <f>'7'!C11</f>
        <v>Skaitmeninių, informacinių, komunikacinių technologijų taikymas versle</v>
      </c>
      <c r="D11" s="657">
        <f t="shared" si="0"/>
        <v>3</v>
      </c>
      <c r="E11" s="659" t="s">
        <v>77</v>
      </c>
      <c r="F11" s="659" t="s">
        <v>77</v>
      </c>
      <c r="G11" s="659" t="s">
        <v>77</v>
      </c>
      <c r="H11" s="659" t="s">
        <v>76</v>
      </c>
      <c r="I11" s="659" t="s">
        <v>76</v>
      </c>
      <c r="J11" s="659" t="s">
        <v>76</v>
      </c>
      <c r="K11" s="659" t="s">
        <v>76</v>
      </c>
      <c r="L11" s="659" t="s">
        <v>76</v>
      </c>
      <c r="M11" s="659" t="s">
        <v>76</v>
      </c>
      <c r="N11" s="660" t="s">
        <v>76</v>
      </c>
      <c r="O11" s="631" t="str">
        <f t="shared" si="1"/>
        <v>Gerai</v>
      </c>
    </row>
    <row r="12" spans="1:15" x14ac:dyDescent="0.3">
      <c r="A12" t="s">
        <v>172</v>
      </c>
      <c r="B12" s="278" t="s">
        <v>5</v>
      </c>
      <c r="C12" s="656" t="str">
        <f>'7'!C12</f>
        <v>Vietos produktų /paslaugų kūrimas ir (ar) populiarinimas taikant inovacijas</v>
      </c>
      <c r="D12" s="657">
        <f t="shared" si="0"/>
        <v>3</v>
      </c>
      <c r="E12" s="659" t="s">
        <v>77</v>
      </c>
      <c r="F12" s="659" t="s">
        <v>77</v>
      </c>
      <c r="G12" s="659" t="s">
        <v>76</v>
      </c>
      <c r="H12" s="659" t="s">
        <v>76</v>
      </c>
      <c r="I12" s="659" t="s">
        <v>76</v>
      </c>
      <c r="J12" s="659" t="s">
        <v>77</v>
      </c>
      <c r="K12" s="659" t="s">
        <v>76</v>
      </c>
      <c r="L12" s="659" t="s">
        <v>76</v>
      </c>
      <c r="M12" s="659" t="s">
        <v>76</v>
      </c>
      <c r="N12" s="660" t="s">
        <v>76</v>
      </c>
      <c r="O12" s="631" t="str">
        <f t="shared" si="1"/>
        <v>Gerai</v>
      </c>
    </row>
    <row r="13" spans="1:15" x14ac:dyDescent="0.3">
      <c r="A13" t="s">
        <v>173</v>
      </c>
      <c r="B13" s="278" t="s">
        <v>6</v>
      </c>
      <c r="C13" s="656" t="str">
        <f>'7'!C13</f>
        <v>Paslaugų įvairinimas/kūrimas, stiprinant materialinę bazę ir (ar) kompetencijas</v>
      </c>
      <c r="D13" s="657">
        <f t="shared" si="0"/>
        <v>3</v>
      </c>
      <c r="E13" s="659" t="s">
        <v>77</v>
      </c>
      <c r="F13" s="659" t="s">
        <v>77</v>
      </c>
      <c r="G13" s="659" t="s">
        <v>76</v>
      </c>
      <c r="H13" s="659" t="s">
        <v>76</v>
      </c>
      <c r="I13" s="659" t="s">
        <v>76</v>
      </c>
      <c r="J13" s="659" t="s">
        <v>77</v>
      </c>
      <c r="K13" s="659" t="s">
        <v>76</v>
      </c>
      <c r="L13" s="659" t="s">
        <v>76</v>
      </c>
      <c r="M13" s="659" t="s">
        <v>76</v>
      </c>
      <c r="N13" s="660" t="s">
        <v>76</v>
      </c>
      <c r="O13" s="631" t="str">
        <f t="shared" si="1"/>
        <v>Gerai</v>
      </c>
    </row>
    <row r="14" spans="1:15" x14ac:dyDescent="0.3">
      <c r="A14" t="s">
        <v>92</v>
      </c>
      <c r="B14" s="278" t="s">
        <v>7</v>
      </c>
      <c r="C14" s="656" t="str">
        <f>'7'!C14</f>
        <v xml:space="preserve">Vietos gyventojų socialinio aktyvumo bei verslumo skatinimas įtraukiant pažeidžiamas grupes </v>
      </c>
      <c r="D14" s="657">
        <f t="shared" si="0"/>
        <v>3</v>
      </c>
      <c r="E14" s="659" t="s">
        <v>77</v>
      </c>
      <c r="F14" s="659" t="s">
        <v>77</v>
      </c>
      <c r="G14" s="659" t="s">
        <v>76</v>
      </c>
      <c r="H14" s="659" t="s">
        <v>76</v>
      </c>
      <c r="I14" s="659" t="s">
        <v>76</v>
      </c>
      <c r="J14" s="659" t="s">
        <v>77</v>
      </c>
      <c r="K14" s="659" t="s">
        <v>76</v>
      </c>
      <c r="L14" s="659" t="s">
        <v>76</v>
      </c>
      <c r="M14" s="659" t="s">
        <v>76</v>
      </c>
      <c r="N14" s="660" t="s">
        <v>76</v>
      </c>
      <c r="O14" s="631" t="str">
        <f t="shared" si="1"/>
        <v>Gerai</v>
      </c>
    </row>
    <row r="15" spans="1:15" x14ac:dyDescent="0.3">
      <c r="A15" t="s">
        <v>174</v>
      </c>
      <c r="B15" s="278" t="s">
        <v>8</v>
      </c>
      <c r="C15" s="656" t="str">
        <f>'7'!C15</f>
        <v>Bendruomeninio verslo kūrimas skatinant savanorystę</v>
      </c>
      <c r="D15" s="657">
        <f t="shared" si="0"/>
        <v>3</v>
      </c>
      <c r="E15" s="659" t="s">
        <v>77</v>
      </c>
      <c r="F15" s="659" t="s">
        <v>76</v>
      </c>
      <c r="G15" s="659" t="s">
        <v>76</v>
      </c>
      <c r="H15" s="659" t="s">
        <v>77</v>
      </c>
      <c r="I15" s="659" t="s">
        <v>76</v>
      </c>
      <c r="J15" s="659" t="s">
        <v>77</v>
      </c>
      <c r="K15" s="659" t="s">
        <v>76</v>
      </c>
      <c r="L15" s="659" t="s">
        <v>76</v>
      </c>
      <c r="M15" s="659" t="s">
        <v>76</v>
      </c>
      <c r="N15" s="660" t="s">
        <v>76</v>
      </c>
      <c r="O15" s="631" t="str">
        <f t="shared" si="1"/>
        <v>Gerai</v>
      </c>
    </row>
    <row r="16" spans="1:15" x14ac:dyDescent="0.3">
      <c r="A16" t="s">
        <v>175</v>
      </c>
      <c r="B16" s="278" t="s">
        <v>9</v>
      </c>
      <c r="C16" s="656" t="str">
        <f>'7'!C16</f>
        <v>Tarptautinis, teritorinis bendradarbiavimas</v>
      </c>
      <c r="D16" s="657">
        <f t="shared" si="0"/>
        <v>0</v>
      </c>
      <c r="E16" s="659" t="s">
        <v>76</v>
      </c>
      <c r="F16" s="659" t="s">
        <v>76</v>
      </c>
      <c r="G16" s="659" t="s">
        <v>76</v>
      </c>
      <c r="H16" s="659" t="s">
        <v>76</v>
      </c>
      <c r="I16" s="659" t="s">
        <v>76</v>
      </c>
      <c r="J16" s="659" t="s">
        <v>76</v>
      </c>
      <c r="K16" s="659" t="s">
        <v>76</v>
      </c>
      <c r="L16" s="659" t="s">
        <v>76</v>
      </c>
      <c r="M16" s="659" t="s">
        <v>76</v>
      </c>
      <c r="N16" s="660" t="s">
        <v>76</v>
      </c>
      <c r="O16" s="631" t="str">
        <f t="shared" si="1"/>
        <v>Gerai</v>
      </c>
    </row>
    <row r="17" spans="1:15" x14ac:dyDescent="0.3">
      <c r="A17" t="s">
        <v>176</v>
      </c>
      <c r="B17" s="278" t="s">
        <v>43</v>
      </c>
      <c r="C17" s="656">
        <f>'7'!C17</f>
        <v>0</v>
      </c>
      <c r="D17" s="657">
        <f t="shared" si="0"/>
        <v>0</v>
      </c>
      <c r="E17" s="659" t="s">
        <v>76</v>
      </c>
      <c r="F17" s="659" t="s">
        <v>76</v>
      </c>
      <c r="G17" s="659" t="s">
        <v>76</v>
      </c>
      <c r="H17" s="659" t="s">
        <v>76</v>
      </c>
      <c r="I17" s="659" t="s">
        <v>76</v>
      </c>
      <c r="J17" s="659" t="s">
        <v>76</v>
      </c>
      <c r="K17" s="659" t="s">
        <v>76</v>
      </c>
      <c r="L17" s="659" t="s">
        <v>76</v>
      </c>
      <c r="M17" s="659" t="s">
        <v>76</v>
      </c>
      <c r="N17" s="660" t="s">
        <v>76</v>
      </c>
      <c r="O17" s="631" t="str">
        <f t="shared" si="1"/>
        <v>Gerai</v>
      </c>
    </row>
    <row r="18" spans="1:15" x14ac:dyDescent="0.3">
      <c r="A18" t="s">
        <v>177</v>
      </c>
      <c r="B18" s="278" t="s">
        <v>44</v>
      </c>
      <c r="C18" s="656">
        <f>'7'!C18</f>
        <v>0</v>
      </c>
      <c r="D18" s="657">
        <f t="shared" si="0"/>
        <v>0</v>
      </c>
      <c r="E18" s="659" t="s">
        <v>76</v>
      </c>
      <c r="F18" s="659" t="s">
        <v>76</v>
      </c>
      <c r="G18" s="659" t="s">
        <v>76</v>
      </c>
      <c r="H18" s="659" t="s">
        <v>76</v>
      </c>
      <c r="I18" s="659" t="s">
        <v>76</v>
      </c>
      <c r="J18" s="659" t="s">
        <v>76</v>
      </c>
      <c r="K18" s="659" t="s">
        <v>76</v>
      </c>
      <c r="L18" s="659" t="s">
        <v>76</v>
      </c>
      <c r="M18" s="659" t="s">
        <v>76</v>
      </c>
      <c r="N18" s="660" t="s">
        <v>76</v>
      </c>
      <c r="O18" s="631" t="str">
        <f t="shared" si="1"/>
        <v>Gerai</v>
      </c>
    </row>
    <row r="19" spans="1:15" x14ac:dyDescent="0.3">
      <c r="A19" t="s">
        <v>178</v>
      </c>
      <c r="B19" s="278" t="s">
        <v>45</v>
      </c>
      <c r="C19" s="656">
        <f>'7'!C19</f>
        <v>0</v>
      </c>
      <c r="D19" s="657">
        <f t="shared" si="0"/>
        <v>0</v>
      </c>
      <c r="E19" s="659" t="s">
        <v>76</v>
      </c>
      <c r="F19" s="659" t="s">
        <v>76</v>
      </c>
      <c r="G19" s="659" t="s">
        <v>76</v>
      </c>
      <c r="H19" s="659" t="s">
        <v>76</v>
      </c>
      <c r="I19" s="659" t="s">
        <v>76</v>
      </c>
      <c r="J19" s="659" t="s">
        <v>76</v>
      </c>
      <c r="K19" s="659" t="s">
        <v>76</v>
      </c>
      <c r="L19" s="659" t="s">
        <v>76</v>
      </c>
      <c r="M19" s="659" t="s">
        <v>76</v>
      </c>
      <c r="N19" s="660" t="s">
        <v>76</v>
      </c>
      <c r="O19" s="631" t="str">
        <f t="shared" si="1"/>
        <v>Gerai</v>
      </c>
    </row>
    <row r="20" spans="1:15" x14ac:dyDescent="0.3">
      <c r="A20" t="s">
        <v>179</v>
      </c>
      <c r="B20" s="278" t="s">
        <v>46</v>
      </c>
      <c r="C20" s="656">
        <f>'7'!C20</f>
        <v>0</v>
      </c>
      <c r="D20" s="657">
        <f t="shared" si="0"/>
        <v>0</v>
      </c>
      <c r="E20" s="659" t="s">
        <v>76</v>
      </c>
      <c r="F20" s="659" t="s">
        <v>76</v>
      </c>
      <c r="G20" s="659" t="s">
        <v>76</v>
      </c>
      <c r="H20" s="659" t="s">
        <v>76</v>
      </c>
      <c r="I20" s="659" t="s">
        <v>76</v>
      </c>
      <c r="J20" s="659" t="s">
        <v>76</v>
      </c>
      <c r="K20" s="659" t="s">
        <v>76</v>
      </c>
      <c r="L20" s="659" t="s">
        <v>76</v>
      </c>
      <c r="M20" s="659" t="s">
        <v>76</v>
      </c>
      <c r="N20" s="660" t="s">
        <v>76</v>
      </c>
      <c r="O20" s="631" t="str">
        <f t="shared" si="1"/>
        <v>Gerai</v>
      </c>
    </row>
    <row r="21" spans="1:15" x14ac:dyDescent="0.3">
      <c r="A21" t="s">
        <v>180</v>
      </c>
      <c r="B21" s="278" t="s">
        <v>47</v>
      </c>
      <c r="C21" s="656">
        <f>'7'!C21</f>
        <v>0</v>
      </c>
      <c r="D21" s="657">
        <f t="shared" si="0"/>
        <v>0</v>
      </c>
      <c r="E21" s="659" t="s">
        <v>76</v>
      </c>
      <c r="F21" s="659" t="s">
        <v>76</v>
      </c>
      <c r="G21" s="659" t="s">
        <v>76</v>
      </c>
      <c r="H21" s="659" t="s">
        <v>76</v>
      </c>
      <c r="I21" s="659" t="s">
        <v>76</v>
      </c>
      <c r="J21" s="659" t="s">
        <v>76</v>
      </c>
      <c r="K21" s="659" t="s">
        <v>76</v>
      </c>
      <c r="L21" s="659" t="s">
        <v>76</v>
      </c>
      <c r="M21" s="659" t="s">
        <v>76</v>
      </c>
      <c r="N21" s="660" t="s">
        <v>76</v>
      </c>
      <c r="O21" s="631" t="str">
        <f t="shared" si="1"/>
        <v>Gerai</v>
      </c>
    </row>
    <row r="22" spans="1:15" x14ac:dyDescent="0.3">
      <c r="A22" t="s">
        <v>181</v>
      </c>
      <c r="B22" s="278" t="s">
        <v>48</v>
      </c>
      <c r="C22" s="656">
        <f>'7'!C22</f>
        <v>0</v>
      </c>
      <c r="D22" s="657">
        <f t="shared" si="0"/>
        <v>0</v>
      </c>
      <c r="E22" s="659" t="s">
        <v>76</v>
      </c>
      <c r="F22" s="659" t="s">
        <v>76</v>
      </c>
      <c r="G22" s="659" t="s">
        <v>76</v>
      </c>
      <c r="H22" s="659" t="s">
        <v>76</v>
      </c>
      <c r="I22" s="659" t="s">
        <v>76</v>
      </c>
      <c r="J22" s="659" t="s">
        <v>76</v>
      </c>
      <c r="K22" s="659" t="s">
        <v>76</v>
      </c>
      <c r="L22" s="659" t="s">
        <v>76</v>
      </c>
      <c r="M22" s="659" t="s">
        <v>76</v>
      </c>
      <c r="N22" s="660" t="s">
        <v>76</v>
      </c>
      <c r="O22" s="631" t="str">
        <f t="shared" si="1"/>
        <v>Gerai</v>
      </c>
    </row>
    <row r="23" spans="1:15" x14ac:dyDescent="0.3">
      <c r="A23" t="s">
        <v>182</v>
      </c>
      <c r="B23" s="278" t="s">
        <v>49</v>
      </c>
      <c r="C23" s="656">
        <f>'7'!C23</f>
        <v>0</v>
      </c>
      <c r="D23" s="657">
        <f t="shared" si="0"/>
        <v>0</v>
      </c>
      <c r="E23" s="659" t="s">
        <v>76</v>
      </c>
      <c r="F23" s="659" t="s">
        <v>76</v>
      </c>
      <c r="G23" s="659" t="s">
        <v>76</v>
      </c>
      <c r="H23" s="659" t="s">
        <v>76</v>
      </c>
      <c r="I23" s="659" t="s">
        <v>76</v>
      </c>
      <c r="J23" s="659" t="s">
        <v>76</v>
      </c>
      <c r="K23" s="659" t="s">
        <v>76</v>
      </c>
      <c r="L23" s="659" t="s">
        <v>76</v>
      </c>
      <c r="M23" s="659" t="s">
        <v>76</v>
      </c>
      <c r="N23" s="660" t="s">
        <v>76</v>
      </c>
      <c r="O23" s="631" t="str">
        <f t="shared" si="1"/>
        <v>Gerai</v>
      </c>
    </row>
    <row r="24" spans="1:15" x14ac:dyDescent="0.3">
      <c r="A24" t="s">
        <v>183</v>
      </c>
      <c r="B24" s="278" t="s">
        <v>50</v>
      </c>
      <c r="C24" s="656">
        <f>'7'!C24</f>
        <v>0</v>
      </c>
      <c r="D24" s="657">
        <f t="shared" si="0"/>
        <v>0</v>
      </c>
      <c r="E24" s="659" t="s">
        <v>76</v>
      </c>
      <c r="F24" s="659" t="s">
        <v>76</v>
      </c>
      <c r="G24" s="659" t="s">
        <v>76</v>
      </c>
      <c r="H24" s="659" t="s">
        <v>76</v>
      </c>
      <c r="I24" s="659" t="s">
        <v>76</v>
      </c>
      <c r="J24" s="659" t="s">
        <v>76</v>
      </c>
      <c r="K24" s="659" t="s">
        <v>76</v>
      </c>
      <c r="L24" s="659" t="s">
        <v>76</v>
      </c>
      <c r="M24" s="659" t="s">
        <v>76</v>
      </c>
      <c r="N24" s="660" t="s">
        <v>76</v>
      </c>
      <c r="O24" s="631" t="str">
        <f t="shared" si="1"/>
        <v>Gerai</v>
      </c>
    </row>
    <row r="25" spans="1:15" x14ac:dyDescent="0.3">
      <c r="A25" t="s">
        <v>184</v>
      </c>
      <c r="B25" s="278" t="s">
        <v>51</v>
      </c>
      <c r="C25" s="656">
        <f>'7'!C25</f>
        <v>0</v>
      </c>
      <c r="D25" s="657">
        <f t="shared" si="0"/>
        <v>0</v>
      </c>
      <c r="E25" s="659" t="s">
        <v>76</v>
      </c>
      <c r="F25" s="659" t="s">
        <v>76</v>
      </c>
      <c r="G25" s="659" t="s">
        <v>76</v>
      </c>
      <c r="H25" s="659" t="s">
        <v>76</v>
      </c>
      <c r="I25" s="659" t="s">
        <v>76</v>
      </c>
      <c r="J25" s="659" t="s">
        <v>76</v>
      </c>
      <c r="K25" s="659" t="s">
        <v>76</v>
      </c>
      <c r="L25" s="659" t="s">
        <v>76</v>
      </c>
      <c r="M25" s="659" t="s">
        <v>76</v>
      </c>
      <c r="N25" s="660" t="s">
        <v>76</v>
      </c>
      <c r="O25" s="631" t="str">
        <f t="shared" si="1"/>
        <v>Gerai</v>
      </c>
    </row>
    <row r="26" spans="1:15" ht="15" thickBot="1" x14ac:dyDescent="0.35">
      <c r="A26" t="s">
        <v>185</v>
      </c>
      <c r="B26" s="661" t="s">
        <v>52</v>
      </c>
      <c r="C26" s="662">
        <f>'7'!C26</f>
        <v>0</v>
      </c>
      <c r="D26" s="663">
        <f t="shared" si="0"/>
        <v>0</v>
      </c>
      <c r="E26" s="664" t="s">
        <v>76</v>
      </c>
      <c r="F26" s="664" t="s">
        <v>76</v>
      </c>
      <c r="G26" s="664" t="s">
        <v>76</v>
      </c>
      <c r="H26" s="664" t="s">
        <v>76</v>
      </c>
      <c r="I26" s="664" t="s">
        <v>76</v>
      </c>
      <c r="J26" s="664" t="s">
        <v>76</v>
      </c>
      <c r="K26" s="664" t="s">
        <v>76</v>
      </c>
      <c r="L26" s="664" t="s">
        <v>76</v>
      </c>
      <c r="M26" s="664" t="s">
        <v>76</v>
      </c>
      <c r="N26" s="665" t="s">
        <v>76</v>
      </c>
      <c r="O26" s="632" t="str">
        <f t="shared" si="1"/>
        <v>Gerai</v>
      </c>
    </row>
    <row r="29" spans="1:15" x14ac:dyDescent="0.3">
      <c r="B29"/>
      <c r="C29" s="604" t="s">
        <v>1493</v>
      </c>
    </row>
    <row r="30" spans="1:15" ht="115.2" x14ac:dyDescent="0.3">
      <c r="B30" s="1">
        <v>1</v>
      </c>
      <c r="C30" s="335" t="s">
        <v>1627</v>
      </c>
    </row>
    <row r="31" spans="1:15" x14ac:dyDescent="0.3">
      <c r="B31" s="1">
        <v>2</v>
      </c>
      <c r="C31" s="216" t="s">
        <v>1495</v>
      </c>
    </row>
    <row r="32" spans="1:15" ht="28.8" x14ac:dyDescent="0.3">
      <c r="B32" s="1">
        <v>3</v>
      </c>
      <c r="C32" s="335" t="s">
        <v>1496</v>
      </c>
    </row>
  </sheetData>
  <sheetProtection algorithmName="SHA-512" hashValue="FoRYSTVrhABA2nZkyEmPMTCTXr1xDOMWgf2qIcWGQAmWq8r1cFsxKG6T28P7C6PThPbIirNkNdo5inwyrnPEyw==" saltValue="B8LtQuhrqveZYfXyGvecgQ==" spinCount="100000" sheet="1" objects="1" scenarios="1"/>
  <phoneticPr fontId="8" type="noConversion"/>
  <pageMargins left="0.70866141732283472" right="0.70866141732283472" top="0.74803149606299213" bottom="0.74803149606299213" header="0.31496062992125984" footer="0.31496062992125984"/>
  <pageSetup paperSize="9" pageOrder="overThenDown" orientation="landscape" horizontalDpi="4294967293" verticalDpi="0" r:id="rId1"/>
  <rowBreaks count="1" manualBreakCount="1">
    <brk id="27"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Sąrašai!$A$23:$A$24</xm:f>
          </x14:formula1>
          <xm:sqref>E7:N26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26</vt:i4>
      </vt:variant>
      <vt:variant>
        <vt:lpstr>Įvardytieji diapazonai</vt:lpstr>
      </vt:variant>
      <vt:variant>
        <vt:i4>35</vt:i4>
      </vt:variant>
    </vt:vector>
  </HeadingPairs>
  <TitlesOfParts>
    <vt:vector size="61" baseType="lpstr">
      <vt:lpstr>Instrukcija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4.1</vt:lpstr>
      <vt:lpstr>10.1</vt:lpstr>
      <vt:lpstr>10.2</vt:lpstr>
      <vt:lpstr>11.1</vt:lpstr>
      <vt:lpstr>15.1</vt:lpstr>
      <vt:lpstr>Lapas1</vt:lpstr>
      <vt:lpstr>Sąrašai</vt:lpstr>
      <vt:lpstr>'1'!Print_Area</vt:lpstr>
      <vt:lpstr>'10'!Print_Area</vt:lpstr>
      <vt:lpstr>'10.1'!Print_Area</vt:lpstr>
      <vt:lpstr>'11'!Print_Area</vt:lpstr>
      <vt:lpstr>'11.1'!Print_Area</vt:lpstr>
      <vt:lpstr>'12'!Print_Area</vt:lpstr>
      <vt:lpstr>'13'!Print_Area</vt:lpstr>
      <vt:lpstr>'14'!Print_Area</vt:lpstr>
      <vt:lpstr>'15'!Print_Area</vt:lpstr>
      <vt:lpstr>'16'!Print_Area</vt:lpstr>
      <vt:lpstr>'17'!Print_Area</vt:lpstr>
      <vt:lpstr>'18'!Print_Area</vt:lpstr>
      <vt:lpstr>'2'!Print_Area</vt:lpstr>
      <vt:lpstr>'3'!Print_Area</vt:lpstr>
      <vt:lpstr>'4'!Print_Area</vt:lpstr>
      <vt:lpstr>'4.1'!Print_Area</vt:lpstr>
      <vt:lpstr>'5'!Print_Area</vt:lpstr>
      <vt:lpstr>'6'!Print_Area</vt:lpstr>
      <vt:lpstr>'7'!Print_Area</vt:lpstr>
      <vt:lpstr>'8'!Print_Area</vt:lpstr>
      <vt:lpstr>'9'!Print_Area</vt:lpstr>
      <vt:lpstr>'10'!Print_Titles</vt:lpstr>
      <vt:lpstr>'10.1'!Print_Titles</vt:lpstr>
      <vt:lpstr>'11'!Print_Titles</vt:lpstr>
      <vt:lpstr>'11.1'!Print_Titles</vt:lpstr>
      <vt:lpstr>'12'!Print_Titles</vt:lpstr>
      <vt:lpstr>'13'!Print_Titles</vt:lpstr>
      <vt:lpstr>'14'!Print_Titles</vt:lpstr>
      <vt:lpstr>'15'!Print_Titles</vt:lpstr>
      <vt:lpstr>'2'!Print_Titles</vt:lpstr>
      <vt:lpstr>'4'!Print_Titles</vt:lpstr>
      <vt:lpstr>'6'!Print_Titles</vt:lpstr>
      <vt:lpstr>'7'!Print_Titles</vt:lpstr>
      <vt:lpstr>'8'!Print_Titles</vt:lpstr>
      <vt:lpstr>'9'!Print_Titles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Neringa</dc:creator>
  <cp:lastModifiedBy>Alvyda Kazakevičiūtė-Staniunaitienė</cp:lastModifiedBy>
  <cp:lastPrinted>2022-09-29T13:18:28Z</cp:lastPrinted>
  <dcterms:created xsi:type="dcterms:W3CDTF">2022-07-05T10:44:58Z</dcterms:created>
  <dcterms:modified xsi:type="dcterms:W3CDTF">2024-05-06T13:43:36Z</dcterms:modified>
</cp:coreProperties>
</file>